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opfildkhos001\Userhome\kan\Desktop\Henstillinger\"/>
    </mc:Choice>
  </mc:AlternateContent>
  <bookViews>
    <workbookView xWindow="0" yWindow="0" windowWidth="28800" windowHeight="14100"/>
  </bookViews>
  <sheets>
    <sheet name="Fraktilafkast Udledning Mdl" sheetId="1" r:id="rId1"/>
    <sheet name="Prognoseberegning mdl skridt" sheetId="5" r:id="rId2"/>
    <sheet name="Fraktilafkast Udledning Årlige " sheetId="3" r:id="rId3"/>
    <sheet name="Prognoseberegning årlige skridt" sheetId="6" r:id="rId4"/>
    <sheet name="Aggregering af mdl. afkast" sheetId="2" r:id="rId5"/>
    <sheet name="Eksempel på fejlagtig aggregeri" sheetId="4" r:id="rId6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G7" i="6"/>
  <c r="J7" i="6" s="1"/>
  <c r="G8" i="6"/>
  <c r="J8" i="6" s="1"/>
  <c r="G9" i="6"/>
  <c r="J9" i="6" s="1"/>
  <c r="G10" i="6"/>
  <c r="G11" i="6"/>
  <c r="J11" i="6" s="1"/>
  <c r="G12" i="6"/>
  <c r="G13" i="6"/>
  <c r="G14" i="6"/>
  <c r="G15" i="6"/>
  <c r="G16" i="6"/>
  <c r="G17" i="6"/>
  <c r="J17" i="6" s="1"/>
  <c r="G18" i="6"/>
  <c r="G19" i="6"/>
  <c r="J19" i="6" s="1"/>
  <c r="G20" i="6"/>
  <c r="G21" i="6"/>
  <c r="G22" i="6"/>
  <c r="G23" i="6"/>
  <c r="J23" i="6" s="1"/>
  <c r="G5" i="6"/>
  <c r="J5" i="6" s="1"/>
  <c r="C38" i="6"/>
  <c r="C37" i="6" s="1"/>
  <c r="C33" i="6"/>
  <c r="C34" i="6" s="1"/>
  <c r="C35" i="6" s="1"/>
  <c r="C36" i="6" s="1"/>
  <c r="B32" i="6"/>
  <c r="B33" i="6" s="1"/>
  <c r="B34" i="6" s="1"/>
  <c r="B35" i="6" s="1"/>
  <c r="B36" i="6" s="1"/>
  <c r="B37" i="6" s="1"/>
  <c r="B38" i="6" s="1"/>
  <c r="B39" i="6" s="1"/>
  <c r="B40" i="6" s="1"/>
  <c r="B41" i="6" s="1"/>
  <c r="J22" i="6"/>
  <c r="J21" i="6"/>
  <c r="J20" i="6"/>
  <c r="J18" i="6"/>
  <c r="J15" i="6"/>
  <c r="J14" i="6"/>
  <c r="J13" i="6"/>
  <c r="J12" i="6"/>
  <c r="J10" i="6"/>
  <c r="J6" i="6"/>
  <c r="B5" i="6"/>
  <c r="N4" i="6"/>
  <c r="H4" i="6"/>
  <c r="G4" i="6"/>
  <c r="J4" i="6" s="1"/>
  <c r="P4" i="6" s="1"/>
  <c r="B5" i="5"/>
  <c r="B6" i="5" s="1"/>
  <c r="B7" i="5" s="1"/>
  <c r="B8" i="5" s="1"/>
  <c r="B9" i="5" s="1"/>
  <c r="B10" i="5" s="1"/>
  <c r="B11" i="5" s="1"/>
  <c r="B12" i="5" s="1"/>
  <c r="B13" i="5" s="1"/>
  <c r="B14" i="5" s="1"/>
  <c r="G18" i="5"/>
  <c r="J18" i="5" s="1"/>
  <c r="G19" i="5"/>
  <c r="J19" i="5" s="1"/>
  <c r="G20" i="5"/>
  <c r="G21" i="5"/>
  <c r="J21" i="5" s="1"/>
  <c r="G22" i="5"/>
  <c r="G23" i="5"/>
  <c r="J23" i="5" s="1"/>
  <c r="G24" i="5"/>
  <c r="J24" i="5" s="1"/>
  <c r="G25" i="5"/>
  <c r="J25" i="5" s="1"/>
  <c r="G26" i="5"/>
  <c r="G27" i="5"/>
  <c r="J27" i="5" s="1"/>
  <c r="G28" i="5"/>
  <c r="J28" i="5" s="1"/>
  <c r="G29" i="5"/>
  <c r="G30" i="5"/>
  <c r="G31" i="5"/>
  <c r="J31" i="5" s="1"/>
  <c r="G32" i="5"/>
  <c r="G33" i="5"/>
  <c r="G34" i="5"/>
  <c r="J34" i="5" s="1"/>
  <c r="G35" i="5"/>
  <c r="J35" i="5" s="1"/>
  <c r="G36" i="5"/>
  <c r="G37" i="5"/>
  <c r="J37" i="5" s="1"/>
  <c r="G38" i="5"/>
  <c r="G39" i="5"/>
  <c r="J39" i="5" s="1"/>
  <c r="G40" i="5"/>
  <c r="J40" i="5" s="1"/>
  <c r="G41" i="5"/>
  <c r="J41" i="5" s="1"/>
  <c r="G42" i="5"/>
  <c r="G43" i="5"/>
  <c r="J43" i="5" s="1"/>
  <c r="G44" i="5"/>
  <c r="J44" i="5" s="1"/>
  <c r="G45" i="5"/>
  <c r="J45" i="5" s="1"/>
  <c r="G46" i="5"/>
  <c r="G47" i="5"/>
  <c r="J47" i="5" s="1"/>
  <c r="G48" i="5"/>
  <c r="G49" i="5"/>
  <c r="G50" i="5"/>
  <c r="J50" i="5" s="1"/>
  <c r="G51" i="5"/>
  <c r="J51" i="5" s="1"/>
  <c r="G52" i="5"/>
  <c r="G53" i="5"/>
  <c r="J53" i="5" s="1"/>
  <c r="G54" i="5"/>
  <c r="G55" i="5"/>
  <c r="J55" i="5" s="1"/>
  <c r="G56" i="5"/>
  <c r="J56" i="5" s="1"/>
  <c r="G57" i="5"/>
  <c r="J57" i="5" s="1"/>
  <c r="G58" i="5"/>
  <c r="G59" i="5"/>
  <c r="J59" i="5" s="1"/>
  <c r="G60" i="5"/>
  <c r="J60" i="5" s="1"/>
  <c r="G61" i="5"/>
  <c r="G62" i="5"/>
  <c r="G63" i="5"/>
  <c r="J63" i="5" s="1"/>
  <c r="G64" i="5"/>
  <c r="G65" i="5"/>
  <c r="G66" i="5"/>
  <c r="J66" i="5" s="1"/>
  <c r="G67" i="5"/>
  <c r="J67" i="5" s="1"/>
  <c r="G68" i="5"/>
  <c r="G69" i="5"/>
  <c r="J69" i="5" s="1"/>
  <c r="G70" i="5"/>
  <c r="G71" i="5"/>
  <c r="J71" i="5" s="1"/>
  <c r="G72" i="5"/>
  <c r="J72" i="5" s="1"/>
  <c r="G73" i="5"/>
  <c r="J73" i="5" s="1"/>
  <c r="G74" i="5"/>
  <c r="G75" i="5"/>
  <c r="J75" i="5" s="1"/>
  <c r="G76" i="5"/>
  <c r="J76" i="5" s="1"/>
  <c r="G77" i="5"/>
  <c r="J77" i="5" s="1"/>
  <c r="G78" i="5"/>
  <c r="G79" i="5"/>
  <c r="J79" i="5" s="1"/>
  <c r="G80" i="5"/>
  <c r="G81" i="5"/>
  <c r="G82" i="5"/>
  <c r="J82" i="5" s="1"/>
  <c r="G83" i="5"/>
  <c r="J83" i="5" s="1"/>
  <c r="G84" i="5"/>
  <c r="G85" i="5"/>
  <c r="J85" i="5" s="1"/>
  <c r="G86" i="5"/>
  <c r="G87" i="5"/>
  <c r="J87" i="5" s="1"/>
  <c r="G88" i="5"/>
  <c r="J88" i="5" s="1"/>
  <c r="G89" i="5"/>
  <c r="J89" i="5" s="1"/>
  <c r="G90" i="5"/>
  <c r="G91" i="5"/>
  <c r="J91" i="5" s="1"/>
  <c r="G92" i="5"/>
  <c r="J92" i="5" s="1"/>
  <c r="G93" i="5"/>
  <c r="G94" i="5"/>
  <c r="G95" i="5"/>
  <c r="J95" i="5" s="1"/>
  <c r="G96" i="5"/>
  <c r="G97" i="5"/>
  <c r="G98" i="5"/>
  <c r="J98" i="5" s="1"/>
  <c r="G99" i="5"/>
  <c r="J99" i="5" s="1"/>
  <c r="G100" i="5"/>
  <c r="G101" i="5"/>
  <c r="J101" i="5" s="1"/>
  <c r="G102" i="5"/>
  <c r="G103" i="5"/>
  <c r="J103" i="5" s="1"/>
  <c r="G104" i="5"/>
  <c r="J104" i="5" s="1"/>
  <c r="G105" i="5"/>
  <c r="J105" i="5" s="1"/>
  <c r="G106" i="5"/>
  <c r="G107" i="5"/>
  <c r="J107" i="5" s="1"/>
  <c r="G108" i="5"/>
  <c r="J108" i="5" s="1"/>
  <c r="G109" i="5"/>
  <c r="J109" i="5" s="1"/>
  <c r="G110" i="5"/>
  <c r="G111" i="5"/>
  <c r="J111" i="5" s="1"/>
  <c r="G112" i="5"/>
  <c r="G113" i="5"/>
  <c r="G114" i="5"/>
  <c r="J114" i="5" s="1"/>
  <c r="G115" i="5"/>
  <c r="J115" i="5" s="1"/>
  <c r="G116" i="5"/>
  <c r="G117" i="5"/>
  <c r="J117" i="5" s="1"/>
  <c r="G118" i="5"/>
  <c r="G119" i="5"/>
  <c r="J119" i="5" s="1"/>
  <c r="G120" i="5"/>
  <c r="J120" i="5" s="1"/>
  <c r="G121" i="5"/>
  <c r="J121" i="5" s="1"/>
  <c r="G122" i="5"/>
  <c r="G123" i="5"/>
  <c r="J123" i="5" s="1"/>
  <c r="G124" i="5"/>
  <c r="J124" i="5" s="1"/>
  <c r="G125" i="5"/>
  <c r="G126" i="5"/>
  <c r="G127" i="5"/>
  <c r="J127" i="5" s="1"/>
  <c r="G128" i="5"/>
  <c r="G129" i="5"/>
  <c r="G130" i="5"/>
  <c r="J130" i="5" s="1"/>
  <c r="G131" i="5"/>
  <c r="J131" i="5" s="1"/>
  <c r="G132" i="5"/>
  <c r="G133" i="5"/>
  <c r="J133" i="5" s="1"/>
  <c r="G134" i="5"/>
  <c r="J134" i="5" s="1"/>
  <c r="G135" i="5"/>
  <c r="G136" i="5"/>
  <c r="J136" i="5" s="1"/>
  <c r="G137" i="5"/>
  <c r="J137" i="5" s="1"/>
  <c r="G138" i="5"/>
  <c r="G139" i="5"/>
  <c r="J139" i="5" s="1"/>
  <c r="G140" i="5"/>
  <c r="G141" i="5"/>
  <c r="J141" i="5" s="1"/>
  <c r="G142" i="5"/>
  <c r="J142" i="5" s="1"/>
  <c r="G143" i="5"/>
  <c r="J143" i="5" s="1"/>
  <c r="G144" i="5"/>
  <c r="J144" i="5" s="1"/>
  <c r="G145" i="5"/>
  <c r="J145" i="5" s="1"/>
  <c r="G146" i="5"/>
  <c r="G147" i="5"/>
  <c r="G148" i="5"/>
  <c r="G149" i="5"/>
  <c r="J149" i="5" s="1"/>
  <c r="G150" i="5"/>
  <c r="J150" i="5" s="1"/>
  <c r="G151" i="5"/>
  <c r="J151" i="5" s="1"/>
  <c r="G152" i="5"/>
  <c r="G153" i="5"/>
  <c r="G154" i="5"/>
  <c r="J154" i="5" s="1"/>
  <c r="G155" i="5"/>
  <c r="J155" i="5" s="1"/>
  <c r="G156" i="5"/>
  <c r="G157" i="5"/>
  <c r="G158" i="5"/>
  <c r="G159" i="5"/>
  <c r="J159" i="5" s="1"/>
  <c r="G160" i="5"/>
  <c r="J160" i="5" s="1"/>
  <c r="G161" i="5"/>
  <c r="J161" i="5" s="1"/>
  <c r="G162" i="5"/>
  <c r="G163" i="5"/>
  <c r="J163" i="5" s="1"/>
  <c r="G164" i="5"/>
  <c r="G165" i="5"/>
  <c r="J165" i="5" s="1"/>
  <c r="G166" i="5"/>
  <c r="J166" i="5" s="1"/>
  <c r="G167" i="5"/>
  <c r="G168" i="5"/>
  <c r="G169" i="5"/>
  <c r="J169" i="5" s="1"/>
  <c r="G170" i="5"/>
  <c r="J170" i="5" s="1"/>
  <c r="G171" i="5"/>
  <c r="J171" i="5" s="1"/>
  <c r="G172" i="5"/>
  <c r="G173" i="5"/>
  <c r="J173" i="5" s="1"/>
  <c r="G174" i="5"/>
  <c r="J174" i="5" s="1"/>
  <c r="G175" i="5"/>
  <c r="J175" i="5" s="1"/>
  <c r="G176" i="5"/>
  <c r="G177" i="5"/>
  <c r="J177" i="5" s="1"/>
  <c r="G178" i="5"/>
  <c r="J178" i="5" s="1"/>
  <c r="G179" i="5"/>
  <c r="G180" i="5"/>
  <c r="G181" i="5"/>
  <c r="J181" i="5" s="1"/>
  <c r="G182" i="5"/>
  <c r="J182" i="5" s="1"/>
  <c r="G183" i="5"/>
  <c r="J183" i="5" s="1"/>
  <c r="G184" i="5"/>
  <c r="J184" i="5" s="1"/>
  <c r="G185" i="5"/>
  <c r="G186" i="5"/>
  <c r="G187" i="5"/>
  <c r="J187" i="5" s="1"/>
  <c r="G188" i="5"/>
  <c r="G189" i="5"/>
  <c r="G190" i="5"/>
  <c r="G191" i="5"/>
  <c r="J191" i="5" s="1"/>
  <c r="G192" i="5"/>
  <c r="G193" i="5"/>
  <c r="G194" i="5"/>
  <c r="G195" i="5"/>
  <c r="J195" i="5" s="1"/>
  <c r="G196" i="5"/>
  <c r="G197" i="5"/>
  <c r="G198" i="5"/>
  <c r="G199" i="5"/>
  <c r="G200" i="5"/>
  <c r="G201" i="5"/>
  <c r="G202" i="5"/>
  <c r="G203" i="5"/>
  <c r="J203" i="5" s="1"/>
  <c r="G204" i="5"/>
  <c r="G205" i="5"/>
  <c r="G206" i="5"/>
  <c r="G207" i="5"/>
  <c r="J207" i="5" s="1"/>
  <c r="G208" i="5"/>
  <c r="G209" i="5"/>
  <c r="G210" i="5"/>
  <c r="G211" i="5"/>
  <c r="J211" i="5" s="1"/>
  <c r="G212" i="5"/>
  <c r="G213" i="5"/>
  <c r="G214" i="5"/>
  <c r="G215" i="5"/>
  <c r="G216" i="5"/>
  <c r="G217" i="5"/>
  <c r="G218" i="5"/>
  <c r="G219" i="5"/>
  <c r="J219" i="5" s="1"/>
  <c r="G220" i="5"/>
  <c r="G221" i="5"/>
  <c r="G222" i="5"/>
  <c r="G223" i="5"/>
  <c r="J223" i="5" s="1"/>
  <c r="G224" i="5"/>
  <c r="G225" i="5"/>
  <c r="G226" i="5"/>
  <c r="G227" i="5"/>
  <c r="J227" i="5" s="1"/>
  <c r="G228" i="5"/>
  <c r="G229" i="5"/>
  <c r="G230" i="5"/>
  <c r="G231" i="5"/>
  <c r="G232" i="5"/>
  <c r="J22" i="5"/>
  <c r="J26" i="5"/>
  <c r="J30" i="5"/>
  <c r="J38" i="5"/>
  <c r="J42" i="5"/>
  <c r="J46" i="5"/>
  <c r="J54" i="5"/>
  <c r="J58" i="5"/>
  <c r="J62" i="5"/>
  <c r="J70" i="5"/>
  <c r="J74" i="5"/>
  <c r="J78" i="5"/>
  <c r="J86" i="5"/>
  <c r="J90" i="5"/>
  <c r="J94" i="5"/>
  <c r="J102" i="5"/>
  <c r="J106" i="5"/>
  <c r="J110" i="5"/>
  <c r="J118" i="5"/>
  <c r="J122" i="5"/>
  <c r="J126" i="5"/>
  <c r="J135" i="5"/>
  <c r="J138" i="5"/>
  <c r="J146" i="5"/>
  <c r="J147" i="5"/>
  <c r="J152" i="5"/>
  <c r="J157" i="5"/>
  <c r="J162" i="5"/>
  <c r="J167" i="5"/>
  <c r="J168" i="5"/>
  <c r="J176" i="5"/>
  <c r="J179" i="5"/>
  <c r="J186" i="5"/>
  <c r="J189" i="5"/>
  <c r="J192" i="5"/>
  <c r="J193" i="5"/>
  <c r="J196" i="5"/>
  <c r="J197" i="5"/>
  <c r="J200" i="5"/>
  <c r="J201" i="5"/>
  <c r="J204" i="5"/>
  <c r="J205" i="5"/>
  <c r="J208" i="5"/>
  <c r="J209" i="5"/>
  <c r="J212" i="5"/>
  <c r="J213" i="5"/>
  <c r="J216" i="5"/>
  <c r="J217" i="5"/>
  <c r="J220" i="5"/>
  <c r="J221" i="5"/>
  <c r="J224" i="5"/>
  <c r="J225" i="5"/>
  <c r="J228" i="5"/>
  <c r="J229" i="5"/>
  <c r="J232" i="5"/>
  <c r="M5" i="6" l="1"/>
  <c r="K4" i="6"/>
  <c r="L4" i="6" s="1"/>
  <c r="H5" i="6"/>
  <c r="H7" i="6"/>
  <c r="I7" i="6" s="1"/>
  <c r="H6" i="6"/>
  <c r="H8" i="6"/>
  <c r="I8" i="6" s="1"/>
  <c r="H10" i="6"/>
  <c r="I10" i="6" s="1"/>
  <c r="H14" i="6"/>
  <c r="I14" i="6" s="1"/>
  <c r="H15" i="6"/>
  <c r="H17" i="6"/>
  <c r="H18" i="6"/>
  <c r="I18" i="6" s="1"/>
  <c r="H19" i="6"/>
  <c r="I19" i="6" s="1"/>
  <c r="H21" i="6"/>
  <c r="H22" i="6"/>
  <c r="I22" i="6" s="1"/>
  <c r="H23" i="6"/>
  <c r="H20" i="6"/>
  <c r="I20" i="6" s="1"/>
  <c r="H16" i="6"/>
  <c r="I16" i="6" s="1"/>
  <c r="H12" i="6"/>
  <c r="J16" i="6"/>
  <c r="K8" i="6"/>
  <c r="L8" i="6" s="1"/>
  <c r="Q5" i="6"/>
  <c r="B6" i="6"/>
  <c r="H11" i="6"/>
  <c r="I11" i="6" s="1"/>
  <c r="K16" i="6"/>
  <c r="L16" i="6" s="1"/>
  <c r="H9" i="6"/>
  <c r="I9" i="6" s="1"/>
  <c r="H13" i="6"/>
  <c r="I13" i="6" s="1"/>
  <c r="J153" i="5"/>
  <c r="J36" i="5"/>
  <c r="J231" i="5"/>
  <c r="J215" i="5"/>
  <c r="J199" i="5"/>
  <c r="J125" i="5"/>
  <c r="J188" i="5"/>
  <c r="J93" i="5"/>
  <c r="J29" i="5"/>
  <c r="J100" i="5"/>
  <c r="J96" i="5"/>
  <c r="J32" i="5"/>
  <c r="J156" i="5"/>
  <c r="J61" i="5"/>
  <c r="J218" i="5"/>
  <c r="J202" i="5"/>
  <c r="J185" i="5"/>
  <c r="J158" i="5"/>
  <c r="J132" i="5"/>
  <c r="J128" i="5"/>
  <c r="J68" i="5"/>
  <c r="J64" i="5"/>
  <c r="J214" i="5"/>
  <c r="J81" i="5"/>
  <c r="J49" i="5"/>
  <c r="J20" i="5"/>
  <c r="J226" i="5"/>
  <c r="J210" i="5"/>
  <c r="J194" i="5"/>
  <c r="J172" i="5"/>
  <c r="J140" i="5"/>
  <c r="J116" i="5"/>
  <c r="J112" i="5"/>
  <c r="J84" i="5"/>
  <c r="J80" i="5"/>
  <c r="J52" i="5"/>
  <c r="J48" i="5"/>
  <c r="J230" i="5"/>
  <c r="J198" i="5"/>
  <c r="J164" i="5"/>
  <c r="J113" i="5"/>
  <c r="J222" i="5"/>
  <c r="J206" i="5"/>
  <c r="J190" i="5"/>
  <c r="J180" i="5"/>
  <c r="J148" i="5"/>
  <c r="J129" i="5"/>
  <c r="J97" i="5"/>
  <c r="J65" i="5"/>
  <c r="J33" i="5"/>
  <c r="G17" i="5"/>
  <c r="J17" i="5" s="1"/>
  <c r="C33" i="5"/>
  <c r="C34" i="5" s="1"/>
  <c r="C35" i="5" s="1"/>
  <c r="C36" i="5" s="1"/>
  <c r="C38" i="5"/>
  <c r="C37" i="5" s="1"/>
  <c r="B32" i="5"/>
  <c r="B33" i="5" s="1"/>
  <c r="H4" i="5"/>
  <c r="H160" i="5" s="1"/>
  <c r="I160" i="5" s="1"/>
  <c r="J10" i="5"/>
  <c r="G5" i="5"/>
  <c r="J5" i="5" s="1"/>
  <c r="G6" i="5"/>
  <c r="J6" i="5" s="1"/>
  <c r="G7" i="5"/>
  <c r="J7" i="5" s="1"/>
  <c r="G8" i="5"/>
  <c r="J8" i="5" s="1"/>
  <c r="G9" i="5"/>
  <c r="J9" i="5" s="1"/>
  <c r="G10" i="5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4" i="5"/>
  <c r="J4" i="5" s="1"/>
  <c r="P4" i="5" s="1"/>
  <c r="H5" i="1"/>
  <c r="N4" i="5"/>
  <c r="K18" i="6" l="1"/>
  <c r="L18" i="6" s="1"/>
  <c r="K10" i="6"/>
  <c r="L10" i="6" s="1"/>
  <c r="K20" i="6"/>
  <c r="L20" i="6" s="1"/>
  <c r="K19" i="6"/>
  <c r="L19" i="6" s="1"/>
  <c r="K7" i="6"/>
  <c r="L7" i="6" s="1"/>
  <c r="H129" i="5"/>
  <c r="I129" i="5" s="1"/>
  <c r="K12" i="6"/>
  <c r="L12" i="6" s="1"/>
  <c r="I12" i="6"/>
  <c r="K17" i="6"/>
  <c r="L17" i="6" s="1"/>
  <c r="I17" i="6"/>
  <c r="H48" i="5"/>
  <c r="I48" i="5" s="1"/>
  <c r="H81" i="5"/>
  <c r="I81" i="5" s="1"/>
  <c r="H76" i="5"/>
  <c r="I76" i="5" s="1"/>
  <c r="K22" i="6"/>
  <c r="L22" i="6" s="1"/>
  <c r="K14" i="6"/>
  <c r="L14" i="6" s="1"/>
  <c r="K23" i="6"/>
  <c r="L23" i="6" s="1"/>
  <c r="I23" i="6"/>
  <c r="K21" i="6"/>
  <c r="L21" i="6" s="1"/>
  <c r="I21" i="6"/>
  <c r="K15" i="6"/>
  <c r="L15" i="6" s="1"/>
  <c r="I15" i="6"/>
  <c r="I6" i="6"/>
  <c r="K6" i="6"/>
  <c r="L6" i="6" s="1"/>
  <c r="K5" i="6"/>
  <c r="L5" i="6" s="1"/>
  <c r="I5" i="6"/>
  <c r="N5" i="6" s="1"/>
  <c r="K11" i="6"/>
  <c r="L11" i="6" s="1"/>
  <c r="B7" i="6"/>
  <c r="R5" i="6"/>
  <c r="K9" i="6"/>
  <c r="L9" i="6" s="1"/>
  <c r="K13" i="6"/>
  <c r="L13" i="6" s="1"/>
  <c r="H194" i="5"/>
  <c r="I194" i="5" s="1"/>
  <c r="H180" i="5"/>
  <c r="I180" i="5" s="1"/>
  <c r="H80" i="5"/>
  <c r="I80" i="5" s="1"/>
  <c r="H206" i="5"/>
  <c r="I206" i="5" s="1"/>
  <c r="H172" i="5"/>
  <c r="I172" i="5" s="1"/>
  <c r="H64" i="5"/>
  <c r="I64" i="5" s="1"/>
  <c r="H32" i="5"/>
  <c r="I32" i="5" s="1"/>
  <c r="H36" i="5"/>
  <c r="I36" i="5" s="1"/>
  <c r="H203" i="5"/>
  <c r="I203" i="5" s="1"/>
  <c r="H202" i="5"/>
  <c r="I202" i="5" s="1"/>
  <c r="H100" i="5"/>
  <c r="I100" i="5" s="1"/>
  <c r="H40" i="5"/>
  <c r="I40" i="5" s="1"/>
  <c r="H198" i="5"/>
  <c r="I198" i="5" s="1"/>
  <c r="H140" i="5"/>
  <c r="I140" i="5" s="1"/>
  <c r="H177" i="5"/>
  <c r="I177" i="5" s="1"/>
  <c r="H20" i="5"/>
  <c r="I20" i="5" s="1"/>
  <c r="H144" i="5"/>
  <c r="I144" i="5" s="1"/>
  <c r="H65" i="5"/>
  <c r="I65" i="5" s="1"/>
  <c r="H113" i="5"/>
  <c r="I113" i="5" s="1"/>
  <c r="H112" i="5"/>
  <c r="I112" i="5" s="1"/>
  <c r="H145" i="5"/>
  <c r="I145" i="5" s="1"/>
  <c r="H219" i="5"/>
  <c r="I219" i="5" s="1"/>
  <c r="H128" i="5"/>
  <c r="I128" i="5" s="1"/>
  <c r="H60" i="5"/>
  <c r="I60" i="5" s="1"/>
  <c r="H168" i="5"/>
  <c r="I168" i="5" s="1"/>
  <c r="B34" i="5"/>
  <c r="H185" i="5"/>
  <c r="I185" i="5" s="1"/>
  <c r="H29" i="5"/>
  <c r="I29" i="5" s="1"/>
  <c r="H199" i="5"/>
  <c r="I199" i="5" s="1"/>
  <c r="H231" i="5"/>
  <c r="I231" i="5" s="1"/>
  <c r="H153" i="5"/>
  <c r="I153" i="5" s="1"/>
  <c r="H104" i="5"/>
  <c r="I104" i="5" s="1"/>
  <c r="H120" i="5"/>
  <c r="I120" i="5" s="1"/>
  <c r="H72" i="5"/>
  <c r="I72" i="5" s="1"/>
  <c r="H176" i="5"/>
  <c r="I176" i="5" s="1"/>
  <c r="H124" i="5"/>
  <c r="I124" i="5" s="1"/>
  <c r="H33" i="5"/>
  <c r="I33" i="5" s="1"/>
  <c r="H97" i="5"/>
  <c r="I97" i="5" s="1"/>
  <c r="H148" i="5"/>
  <c r="I148" i="5" s="1"/>
  <c r="H190" i="5"/>
  <c r="I190" i="5" s="1"/>
  <c r="H222" i="5"/>
  <c r="I222" i="5" s="1"/>
  <c r="H164" i="5"/>
  <c r="I164" i="5" s="1"/>
  <c r="H230" i="5"/>
  <c r="I230" i="5" s="1"/>
  <c r="H52" i="5"/>
  <c r="I52" i="5" s="1"/>
  <c r="H84" i="5"/>
  <c r="I84" i="5" s="1"/>
  <c r="H116" i="5"/>
  <c r="I116" i="5" s="1"/>
  <c r="H150" i="5"/>
  <c r="I150" i="5" s="1"/>
  <c r="H182" i="5"/>
  <c r="I182" i="5" s="1"/>
  <c r="H226" i="5"/>
  <c r="I226" i="5" s="1"/>
  <c r="H49" i="5"/>
  <c r="I49" i="5" s="1"/>
  <c r="H214" i="5"/>
  <c r="I214" i="5" s="1"/>
  <c r="H68" i="5"/>
  <c r="I68" i="5" s="1"/>
  <c r="H132" i="5"/>
  <c r="I132" i="5" s="1"/>
  <c r="H218" i="5"/>
  <c r="I218" i="5" s="1"/>
  <c r="H156" i="5"/>
  <c r="I156" i="5" s="1"/>
  <c r="H96" i="5"/>
  <c r="I96" i="5" s="1"/>
  <c r="H188" i="5"/>
  <c r="I188" i="5" s="1"/>
  <c r="H28" i="5"/>
  <c r="I28" i="5" s="1"/>
  <c r="H136" i="5"/>
  <c r="I136" i="5" s="1"/>
  <c r="H88" i="5"/>
  <c r="I88" i="5" s="1"/>
  <c r="H184" i="5"/>
  <c r="I184" i="5" s="1"/>
  <c r="H9" i="5"/>
  <c r="I9" i="5" s="1"/>
  <c r="H19" i="5"/>
  <c r="I19" i="5" s="1"/>
  <c r="H26" i="5"/>
  <c r="I26" i="5" s="1"/>
  <c r="H31" i="5"/>
  <c r="I31" i="5" s="1"/>
  <c r="H34" i="5"/>
  <c r="I34" i="5" s="1"/>
  <c r="H41" i="5"/>
  <c r="I41" i="5" s="1"/>
  <c r="H43" i="5"/>
  <c r="I43" i="5" s="1"/>
  <c r="H53" i="5"/>
  <c r="I53" i="5" s="1"/>
  <c r="H55" i="5"/>
  <c r="I55" i="5" s="1"/>
  <c r="H70" i="5"/>
  <c r="I70" i="5" s="1"/>
  <c r="H77" i="5"/>
  <c r="I77" i="5" s="1"/>
  <c r="H79" i="5"/>
  <c r="I79" i="5" s="1"/>
  <c r="H82" i="5"/>
  <c r="I82" i="5" s="1"/>
  <c r="H89" i="5"/>
  <c r="I89" i="5" s="1"/>
  <c r="H91" i="5"/>
  <c r="I91" i="5" s="1"/>
  <c r="H94" i="5"/>
  <c r="I94" i="5" s="1"/>
  <c r="H99" i="5"/>
  <c r="I99" i="5" s="1"/>
  <c r="H106" i="5"/>
  <c r="I106" i="5" s="1"/>
  <c r="H118" i="5"/>
  <c r="I118" i="5" s="1"/>
  <c r="H133" i="5"/>
  <c r="I133" i="5" s="1"/>
  <c r="H135" i="5"/>
  <c r="I135" i="5" s="1"/>
  <c r="H142" i="5"/>
  <c r="I142" i="5" s="1"/>
  <c r="H147" i="5"/>
  <c r="I147" i="5" s="1"/>
  <c r="H155" i="5"/>
  <c r="I155" i="5" s="1"/>
  <c r="H165" i="5"/>
  <c r="I165" i="5" s="1"/>
  <c r="H167" i="5"/>
  <c r="I167" i="5" s="1"/>
  <c r="H25" i="5"/>
  <c r="I25" i="5" s="1"/>
  <c r="H37" i="5"/>
  <c r="I37" i="5" s="1"/>
  <c r="H39" i="5"/>
  <c r="I39" i="5" s="1"/>
  <c r="H42" i="5"/>
  <c r="I42" i="5" s="1"/>
  <c r="H45" i="5"/>
  <c r="I45" i="5" s="1"/>
  <c r="H47" i="5"/>
  <c r="I47" i="5" s="1"/>
  <c r="H50" i="5"/>
  <c r="I50" i="5" s="1"/>
  <c r="H58" i="5"/>
  <c r="I58" i="5" s="1"/>
  <c r="H63" i="5"/>
  <c r="I63" i="5" s="1"/>
  <c r="H66" i="5"/>
  <c r="I66" i="5" s="1"/>
  <c r="H71" i="5"/>
  <c r="I71" i="5" s="1"/>
  <c r="H85" i="5"/>
  <c r="I85" i="5" s="1"/>
  <c r="H87" i="5"/>
  <c r="I87" i="5" s="1"/>
  <c r="H90" i="5"/>
  <c r="I90" i="5" s="1"/>
  <c r="H102" i="5"/>
  <c r="I102" i="5" s="1"/>
  <c r="H107" i="5"/>
  <c r="I107" i="5" s="1"/>
  <c r="H117" i="5"/>
  <c r="I117" i="5" s="1"/>
  <c r="H122" i="5"/>
  <c r="I122" i="5" s="1"/>
  <c r="H127" i="5"/>
  <c r="I127" i="5" s="1"/>
  <c r="H130" i="5"/>
  <c r="I130" i="5" s="1"/>
  <c r="H138" i="5"/>
  <c r="I138" i="5" s="1"/>
  <c r="H143" i="5"/>
  <c r="I143" i="5" s="1"/>
  <c r="H146" i="5"/>
  <c r="I146" i="5" s="1"/>
  <c r="H149" i="5"/>
  <c r="I149" i="5" s="1"/>
  <c r="H173" i="5"/>
  <c r="I173" i="5" s="1"/>
  <c r="H175" i="5"/>
  <c r="I175" i="5" s="1"/>
  <c r="H178" i="5"/>
  <c r="I178" i="5" s="1"/>
  <c r="H183" i="5"/>
  <c r="I183" i="5" s="1"/>
  <c r="H186" i="5"/>
  <c r="I186" i="5" s="1"/>
  <c r="H191" i="5"/>
  <c r="I191" i="5" s="1"/>
  <c r="H193" i="5"/>
  <c r="I193" i="5" s="1"/>
  <c r="H208" i="5"/>
  <c r="I208" i="5" s="1"/>
  <c r="H223" i="5"/>
  <c r="I223" i="5" s="1"/>
  <c r="H225" i="5"/>
  <c r="I225" i="5" s="1"/>
  <c r="H18" i="5"/>
  <c r="I18" i="5" s="1"/>
  <c r="H21" i="5"/>
  <c r="I21" i="5" s="1"/>
  <c r="H23" i="5"/>
  <c r="I23" i="5" s="1"/>
  <c r="H35" i="5"/>
  <c r="I35" i="5" s="1"/>
  <c r="H69" i="5"/>
  <c r="I69" i="5" s="1"/>
  <c r="H74" i="5"/>
  <c r="I74" i="5" s="1"/>
  <c r="H83" i="5"/>
  <c r="I83" i="5" s="1"/>
  <c r="H105" i="5"/>
  <c r="I105" i="5" s="1"/>
  <c r="H110" i="5"/>
  <c r="I110" i="5" s="1"/>
  <c r="H115" i="5"/>
  <c r="I115" i="5" s="1"/>
  <c r="H141" i="5"/>
  <c r="I141" i="5" s="1"/>
  <c r="H161" i="5"/>
  <c r="I161" i="5" s="1"/>
  <c r="H163" i="5"/>
  <c r="I163" i="5" s="1"/>
  <c r="H166" i="5"/>
  <c r="I166" i="5" s="1"/>
  <c r="H169" i="5"/>
  <c r="I169" i="5" s="1"/>
  <c r="H171" i="5"/>
  <c r="I171" i="5" s="1"/>
  <c r="H181" i="5"/>
  <c r="I181" i="5" s="1"/>
  <c r="H189" i="5"/>
  <c r="I189" i="5" s="1"/>
  <c r="H196" i="5"/>
  <c r="I196" i="5" s="1"/>
  <c r="H201" i="5"/>
  <c r="I201" i="5" s="1"/>
  <c r="H204" i="5"/>
  <c r="I204" i="5" s="1"/>
  <c r="H211" i="5"/>
  <c r="I211" i="5" s="1"/>
  <c r="H213" i="5"/>
  <c r="I213" i="5" s="1"/>
  <c r="H216" i="5"/>
  <c r="I216" i="5" s="1"/>
  <c r="H221" i="5"/>
  <c r="I221" i="5" s="1"/>
  <c r="H228" i="5"/>
  <c r="I228" i="5" s="1"/>
  <c r="H22" i="5"/>
  <c r="I22" i="5" s="1"/>
  <c r="H46" i="5"/>
  <c r="I46" i="5" s="1"/>
  <c r="H95" i="5"/>
  <c r="I95" i="5" s="1"/>
  <c r="H98" i="5"/>
  <c r="I98" i="5" s="1"/>
  <c r="H101" i="5"/>
  <c r="I101" i="5" s="1"/>
  <c r="H174" i="5"/>
  <c r="I174" i="5" s="1"/>
  <c r="H197" i="5"/>
  <c r="I197" i="5" s="1"/>
  <c r="H200" i="5"/>
  <c r="I200" i="5" s="1"/>
  <c r="H209" i="5"/>
  <c r="I209" i="5" s="1"/>
  <c r="H212" i="5"/>
  <c r="I212" i="5" s="1"/>
  <c r="H27" i="5"/>
  <c r="I27" i="5" s="1"/>
  <c r="H51" i="5"/>
  <c r="I51" i="5" s="1"/>
  <c r="H54" i="5"/>
  <c r="I54" i="5" s="1"/>
  <c r="H57" i="5"/>
  <c r="I57" i="5" s="1"/>
  <c r="H73" i="5"/>
  <c r="I73" i="5" s="1"/>
  <c r="H86" i="5"/>
  <c r="I86" i="5" s="1"/>
  <c r="H109" i="5"/>
  <c r="I109" i="5" s="1"/>
  <c r="H121" i="5"/>
  <c r="I121" i="5" s="1"/>
  <c r="H139" i="5"/>
  <c r="I139" i="5" s="1"/>
  <c r="H162" i="5"/>
  <c r="I162" i="5" s="1"/>
  <c r="H179" i="5"/>
  <c r="I179" i="5" s="1"/>
  <c r="H220" i="5"/>
  <c r="I220" i="5" s="1"/>
  <c r="H103" i="5"/>
  <c r="I103" i="5" s="1"/>
  <c r="H119" i="5"/>
  <c r="I119" i="5" s="1"/>
  <c r="H131" i="5"/>
  <c r="I131" i="5" s="1"/>
  <c r="H137" i="5"/>
  <c r="I137" i="5" s="1"/>
  <c r="H154" i="5"/>
  <c r="I154" i="5" s="1"/>
  <c r="H187" i="5"/>
  <c r="I187" i="5" s="1"/>
  <c r="H224" i="5"/>
  <c r="I224" i="5" s="1"/>
  <c r="H227" i="5"/>
  <c r="I227" i="5" s="1"/>
  <c r="H59" i="5"/>
  <c r="I59" i="5" s="1"/>
  <c r="H62" i="5"/>
  <c r="I62" i="5" s="1"/>
  <c r="H75" i="5"/>
  <c r="I75" i="5" s="1"/>
  <c r="H78" i="5"/>
  <c r="I78" i="5" s="1"/>
  <c r="H111" i="5"/>
  <c r="I111" i="5" s="1"/>
  <c r="H114" i="5"/>
  <c r="I114" i="5" s="1"/>
  <c r="H123" i="5"/>
  <c r="I123" i="5" s="1"/>
  <c r="H126" i="5"/>
  <c r="I126" i="5" s="1"/>
  <c r="H192" i="5"/>
  <c r="I192" i="5" s="1"/>
  <c r="H195" i="5"/>
  <c r="I195" i="5" s="1"/>
  <c r="H207" i="5"/>
  <c r="I207" i="5" s="1"/>
  <c r="H30" i="5"/>
  <c r="I30" i="5" s="1"/>
  <c r="H159" i="5"/>
  <c r="I159" i="5" s="1"/>
  <c r="H205" i="5"/>
  <c r="I205" i="5" s="1"/>
  <c r="H217" i="5"/>
  <c r="I217" i="5" s="1"/>
  <c r="H229" i="5"/>
  <c r="I229" i="5" s="1"/>
  <c r="H232" i="5"/>
  <c r="I232" i="5" s="1"/>
  <c r="H38" i="5"/>
  <c r="I38" i="5" s="1"/>
  <c r="H67" i="5"/>
  <c r="I67" i="5" s="1"/>
  <c r="H134" i="5"/>
  <c r="I134" i="5" s="1"/>
  <c r="H151" i="5"/>
  <c r="I151" i="5" s="1"/>
  <c r="H157" i="5"/>
  <c r="I157" i="5" s="1"/>
  <c r="H170" i="5"/>
  <c r="I170" i="5" s="1"/>
  <c r="H17" i="5"/>
  <c r="I17" i="5" s="1"/>
  <c r="H210" i="5"/>
  <c r="I210" i="5" s="1"/>
  <c r="H158" i="5"/>
  <c r="I158" i="5" s="1"/>
  <c r="H61" i="5"/>
  <c r="I61" i="5" s="1"/>
  <c r="H93" i="5"/>
  <c r="I93" i="5" s="1"/>
  <c r="H125" i="5"/>
  <c r="I125" i="5" s="1"/>
  <c r="H215" i="5"/>
  <c r="I215" i="5" s="1"/>
  <c r="H24" i="5"/>
  <c r="I24" i="5" s="1"/>
  <c r="H56" i="5"/>
  <c r="I56" i="5" s="1"/>
  <c r="H152" i="5"/>
  <c r="I152" i="5" s="1"/>
  <c r="H108" i="5"/>
  <c r="I108" i="5" s="1"/>
  <c r="H92" i="5"/>
  <c r="I92" i="5" s="1"/>
  <c r="H44" i="5"/>
  <c r="I44" i="5" s="1"/>
  <c r="M5" i="5"/>
  <c r="Q5" i="5"/>
  <c r="R5" i="5" s="1"/>
  <c r="H15" i="5"/>
  <c r="I15" i="5" s="1"/>
  <c r="H7" i="5"/>
  <c r="I7" i="5" s="1"/>
  <c r="H12" i="5"/>
  <c r="I12" i="5" s="1"/>
  <c r="H11" i="5"/>
  <c r="I11" i="5" s="1"/>
  <c r="H16" i="5"/>
  <c r="I16" i="5" s="1"/>
  <c r="H8" i="5"/>
  <c r="I8" i="5" s="1"/>
  <c r="H14" i="5"/>
  <c r="I14" i="5" s="1"/>
  <c r="H10" i="5"/>
  <c r="I10" i="5" s="1"/>
  <c r="H6" i="5"/>
  <c r="I6" i="5" s="1"/>
  <c r="H5" i="5"/>
  <c r="I5" i="5" s="1"/>
  <c r="H13" i="5"/>
  <c r="I13" i="5" s="1"/>
  <c r="P5" i="6" l="1"/>
  <c r="M6" i="6" s="1"/>
  <c r="N6" i="6" s="1"/>
  <c r="S5" i="6"/>
  <c r="B8" i="6"/>
  <c r="K148" i="5"/>
  <c r="L148" i="5" s="1"/>
  <c r="K124" i="5"/>
  <c r="L124" i="5" s="1"/>
  <c r="B35" i="5"/>
  <c r="K136" i="5"/>
  <c r="L136" i="5" s="1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E16" i="4" s="1"/>
  <c r="D4" i="4"/>
  <c r="D3" i="4"/>
  <c r="L17" i="4" s="1"/>
  <c r="I5" i="3"/>
  <c r="H5" i="3"/>
  <c r="M5" i="3" s="1"/>
  <c r="P5" i="3" s="1"/>
  <c r="G5" i="3"/>
  <c r="G6" i="3" s="1"/>
  <c r="L6" i="3" s="1"/>
  <c r="S6" i="6" l="1"/>
  <c r="P6" i="6"/>
  <c r="M7" i="6" s="1"/>
  <c r="N7" i="6" s="1"/>
  <c r="Q6" i="6"/>
  <c r="R6" i="6" s="1"/>
  <c r="E28" i="4"/>
  <c r="E65" i="4"/>
  <c r="B9" i="6"/>
  <c r="B36" i="5"/>
  <c r="K160" i="5"/>
  <c r="L160" i="5" s="1"/>
  <c r="K172" i="5"/>
  <c r="L172" i="5" s="1"/>
  <c r="E21" i="4"/>
  <c r="E31" i="4"/>
  <c r="E93" i="4"/>
  <c r="E125" i="4"/>
  <c r="E157" i="4"/>
  <c r="E189" i="4"/>
  <c r="E221" i="4"/>
  <c r="E18" i="4"/>
  <c r="E22" i="4"/>
  <c r="E67" i="4"/>
  <c r="E90" i="4"/>
  <c r="E98" i="4"/>
  <c r="H11" i="4" s="1"/>
  <c r="E122" i="4"/>
  <c r="H13" i="4" s="1"/>
  <c r="E130" i="4"/>
  <c r="E154" i="4"/>
  <c r="E162" i="4"/>
  <c r="E186" i="4"/>
  <c r="E194" i="4"/>
  <c r="H19" i="4" s="1"/>
  <c r="E218" i="4"/>
  <c r="H21" i="4" s="1"/>
  <c r="E226" i="4"/>
  <c r="E36" i="4"/>
  <c r="E39" i="4"/>
  <c r="E44" i="4"/>
  <c r="E47" i="4"/>
  <c r="E52" i="4"/>
  <c r="E55" i="4"/>
  <c r="E60" i="4"/>
  <c r="E79" i="4"/>
  <c r="E83" i="4"/>
  <c r="E91" i="4"/>
  <c r="E99" i="4"/>
  <c r="E111" i="4"/>
  <c r="E115" i="4"/>
  <c r="E123" i="4"/>
  <c r="E131" i="4"/>
  <c r="E143" i="4"/>
  <c r="E147" i="4"/>
  <c r="E155" i="4"/>
  <c r="E163" i="4"/>
  <c r="E175" i="4"/>
  <c r="E179" i="4"/>
  <c r="E187" i="4"/>
  <c r="E195" i="4"/>
  <c r="E207" i="4"/>
  <c r="E211" i="4"/>
  <c r="E219" i="4"/>
  <c r="E227" i="4"/>
  <c r="E26" i="4"/>
  <c r="H5" i="4" s="1"/>
  <c r="E34" i="4"/>
  <c r="E42" i="4"/>
  <c r="E50" i="4"/>
  <c r="H7" i="4" s="1"/>
  <c r="E64" i="4"/>
  <c r="E63" i="4"/>
  <c r="E58" i="4"/>
  <c r="E89" i="4"/>
  <c r="E217" i="4"/>
  <c r="E17" i="4"/>
  <c r="E25" i="4"/>
  <c r="E29" i="4"/>
  <c r="E20" i="4"/>
  <c r="E33" i="4"/>
  <c r="E24" i="4"/>
  <c r="E37" i="4"/>
  <c r="E32" i="4"/>
  <c r="E45" i="4"/>
  <c r="E40" i="4"/>
  <c r="E53" i="4"/>
  <c r="E48" i="4"/>
  <c r="E62" i="4"/>
  <c r="H8" i="4" s="1"/>
  <c r="E61" i="4"/>
  <c r="E56" i="4"/>
  <c r="E87" i="4"/>
  <c r="E193" i="4"/>
  <c r="E229" i="4"/>
  <c r="E225" i="4"/>
  <c r="E14" i="4"/>
  <c r="H4" i="4" s="1"/>
  <c r="E19" i="4"/>
  <c r="E27" i="4"/>
  <c r="E15" i="4"/>
  <c r="E23" i="4"/>
  <c r="E41" i="4"/>
  <c r="E49" i="4"/>
  <c r="E57" i="4"/>
  <c r="E66" i="4"/>
  <c r="E75" i="4"/>
  <c r="E82" i="4"/>
  <c r="E85" i="4"/>
  <c r="E81" i="4"/>
  <c r="E103" i="4"/>
  <c r="E107" i="4"/>
  <c r="E114" i="4"/>
  <c r="E117" i="4"/>
  <c r="E113" i="4"/>
  <c r="E135" i="4"/>
  <c r="E139" i="4"/>
  <c r="E146" i="4"/>
  <c r="H15" i="4" s="1"/>
  <c r="E149" i="4"/>
  <c r="E145" i="4"/>
  <c r="E167" i="4"/>
  <c r="E171" i="4"/>
  <c r="E178" i="4"/>
  <c r="E181" i="4"/>
  <c r="E177" i="4"/>
  <c r="E199" i="4"/>
  <c r="E203" i="4"/>
  <c r="E210" i="4"/>
  <c r="E213" i="4"/>
  <c r="E209" i="4"/>
  <c r="E121" i="4"/>
  <c r="E153" i="4"/>
  <c r="E185" i="4"/>
  <c r="E101" i="4"/>
  <c r="E97" i="4"/>
  <c r="E119" i="4"/>
  <c r="E133" i="4"/>
  <c r="E129" i="4"/>
  <c r="E151" i="4"/>
  <c r="E165" i="4"/>
  <c r="E161" i="4"/>
  <c r="E183" i="4"/>
  <c r="E197" i="4"/>
  <c r="E215" i="4"/>
  <c r="E35" i="4"/>
  <c r="E30" i="4"/>
  <c r="E43" i="4"/>
  <c r="E38" i="4"/>
  <c r="H6" i="4" s="1"/>
  <c r="E51" i="4"/>
  <c r="E46" i="4"/>
  <c r="E59" i="4"/>
  <c r="E54" i="4"/>
  <c r="E68" i="4"/>
  <c r="E74" i="4"/>
  <c r="H9" i="4" s="1"/>
  <c r="E77" i="4"/>
  <c r="E73" i="4"/>
  <c r="E95" i="4"/>
  <c r="E106" i="4"/>
  <c r="E109" i="4"/>
  <c r="E105" i="4"/>
  <c r="E127" i="4"/>
  <c r="E138" i="4"/>
  <c r="E141" i="4"/>
  <c r="E137" i="4"/>
  <c r="E159" i="4"/>
  <c r="E170" i="4"/>
  <c r="H17" i="4" s="1"/>
  <c r="E173" i="4"/>
  <c r="E169" i="4"/>
  <c r="E191" i="4"/>
  <c r="E202" i="4"/>
  <c r="E205" i="4"/>
  <c r="E201" i="4"/>
  <c r="E223" i="4"/>
  <c r="E70" i="4"/>
  <c r="E72" i="4"/>
  <c r="E80" i="4"/>
  <c r="E71" i="4"/>
  <c r="E88" i="4"/>
  <c r="E96" i="4"/>
  <c r="E104" i="4"/>
  <c r="E112" i="4"/>
  <c r="E120" i="4"/>
  <c r="E128" i="4"/>
  <c r="E136" i="4"/>
  <c r="E144" i="4"/>
  <c r="E152" i="4"/>
  <c r="E160" i="4"/>
  <c r="E168" i="4"/>
  <c r="E176" i="4"/>
  <c r="E184" i="4"/>
  <c r="E192" i="4"/>
  <c r="E200" i="4"/>
  <c r="E208" i="4"/>
  <c r="E216" i="4"/>
  <c r="E224" i="4"/>
  <c r="E78" i="4"/>
  <c r="E69" i="4"/>
  <c r="E86" i="4"/>
  <c r="H10" i="4" s="1"/>
  <c r="E94" i="4"/>
  <c r="E102" i="4"/>
  <c r="E110" i="4"/>
  <c r="H12" i="4" s="1"/>
  <c r="E118" i="4"/>
  <c r="E126" i="4"/>
  <c r="E134" i="4"/>
  <c r="H14" i="4" s="1"/>
  <c r="E142" i="4"/>
  <c r="E150" i="4"/>
  <c r="E158" i="4"/>
  <c r="H16" i="4" s="1"/>
  <c r="E166" i="4"/>
  <c r="E174" i="4"/>
  <c r="E182" i="4"/>
  <c r="H18" i="4" s="1"/>
  <c r="E190" i="4"/>
  <c r="E198" i="4"/>
  <c r="E206" i="4"/>
  <c r="H20" i="4" s="1"/>
  <c r="E214" i="4"/>
  <c r="E222" i="4"/>
  <c r="E230" i="4"/>
  <c r="H22" i="4" s="1"/>
  <c r="E76" i="4"/>
  <c r="E84" i="4"/>
  <c r="E92" i="4"/>
  <c r="E100" i="4"/>
  <c r="E108" i="4"/>
  <c r="E116" i="4"/>
  <c r="E124" i="4"/>
  <c r="E132" i="4"/>
  <c r="E140" i="4"/>
  <c r="E148" i="4"/>
  <c r="E156" i="4"/>
  <c r="E164" i="4"/>
  <c r="E172" i="4"/>
  <c r="E180" i="4"/>
  <c r="E188" i="4"/>
  <c r="E196" i="4"/>
  <c r="E204" i="4"/>
  <c r="E212" i="4"/>
  <c r="E220" i="4"/>
  <c r="E228" i="4"/>
  <c r="J5" i="3"/>
  <c r="K5" i="3"/>
  <c r="U6" i="3" s="1"/>
  <c r="K6" i="3"/>
  <c r="U7" i="3" s="1"/>
  <c r="L5" i="3"/>
  <c r="I7" i="3"/>
  <c r="H7" i="3"/>
  <c r="N5" i="3"/>
  <c r="O5" i="3" s="1"/>
  <c r="Q5" i="3" s="1"/>
  <c r="G7" i="3"/>
  <c r="I6" i="3"/>
  <c r="H6" i="3"/>
  <c r="M5" i="1"/>
  <c r="G5" i="1"/>
  <c r="K5" i="1" s="1"/>
  <c r="Q7" i="6" l="1"/>
  <c r="R7" i="6" s="1"/>
  <c r="S7" i="6"/>
  <c r="P7" i="6"/>
  <c r="Q8" i="6"/>
  <c r="R8" i="6" s="1"/>
  <c r="B10" i="6"/>
  <c r="M8" i="6"/>
  <c r="N8" i="6" s="1"/>
  <c r="P8" i="6" s="1"/>
  <c r="B37" i="5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K4" i="4"/>
  <c r="K5" i="4" s="1"/>
  <c r="K6" i="4" s="1"/>
  <c r="K7" i="4" s="1"/>
  <c r="K8" i="4" s="1"/>
  <c r="K9" i="4" s="1"/>
  <c r="K10" i="4" s="1"/>
  <c r="K11" i="4" s="1"/>
  <c r="K12" i="4" s="1"/>
  <c r="K13" i="4" s="1"/>
  <c r="K15" i="4" s="1"/>
  <c r="L5" i="1"/>
  <c r="M6" i="3"/>
  <c r="N6" i="3"/>
  <c r="J7" i="3"/>
  <c r="J6" i="3"/>
  <c r="L7" i="3"/>
  <c r="K7" i="3"/>
  <c r="U8" i="3" s="1"/>
  <c r="I8" i="3"/>
  <c r="H8" i="3"/>
  <c r="G8" i="3"/>
  <c r="S5" i="3"/>
  <c r="R5" i="3"/>
  <c r="D4" i="2"/>
  <c r="H5" i="2" s="1"/>
  <c r="D5" i="2"/>
  <c r="H6" i="2" s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3" i="2"/>
  <c r="H4" i="2" s="1"/>
  <c r="O6" i="3" l="1"/>
  <c r="M7" i="3"/>
  <c r="M8" i="3" s="1"/>
  <c r="S8" i="6"/>
  <c r="M9" i="6"/>
  <c r="N9" i="6" s="1"/>
  <c r="S9" i="6" s="1"/>
  <c r="Q9" i="6"/>
  <c r="B11" i="6"/>
  <c r="B38" i="5"/>
  <c r="K196" i="5" s="1"/>
  <c r="L196" i="5" s="1"/>
  <c r="K184" i="5"/>
  <c r="L184" i="5" s="1"/>
  <c r="H10" i="2"/>
  <c r="H9" i="2"/>
  <c r="H8" i="2"/>
  <c r="H7" i="2"/>
  <c r="N7" i="3"/>
  <c r="J8" i="3"/>
  <c r="L8" i="3"/>
  <c r="K8" i="3"/>
  <c r="U9" i="3" s="1"/>
  <c r="T7" i="3"/>
  <c r="I9" i="3"/>
  <c r="H9" i="3"/>
  <c r="G9" i="3"/>
  <c r="P6" i="3"/>
  <c r="Q6" i="3" s="1"/>
  <c r="T6" i="3"/>
  <c r="I5" i="1"/>
  <c r="J5" i="1" s="1"/>
  <c r="F6" i="1"/>
  <c r="H6" i="1" l="1"/>
  <c r="U6" i="1"/>
  <c r="O7" i="3"/>
  <c r="P7" i="3"/>
  <c r="P9" i="6"/>
  <c r="R9" i="6"/>
  <c r="M10" i="6"/>
  <c r="N10" i="6" s="1"/>
  <c r="B12" i="6"/>
  <c r="B39" i="5"/>
  <c r="N8" i="3"/>
  <c r="N9" i="3" s="1"/>
  <c r="M9" i="3"/>
  <c r="S6" i="3"/>
  <c r="W6" i="3" s="1"/>
  <c r="R6" i="3"/>
  <c r="V6" i="3" s="1"/>
  <c r="P8" i="3"/>
  <c r="T8" i="3"/>
  <c r="J9" i="3"/>
  <c r="L9" i="3"/>
  <c r="K9" i="3"/>
  <c r="U10" i="3" s="1"/>
  <c r="I10" i="3"/>
  <c r="H10" i="3"/>
  <c r="G10" i="3"/>
  <c r="I6" i="1"/>
  <c r="J6" i="1" s="1"/>
  <c r="G6" i="1"/>
  <c r="F7" i="1"/>
  <c r="Q7" i="3" l="1"/>
  <c r="R7" i="3" s="1"/>
  <c r="V7" i="3" s="1"/>
  <c r="Q10" i="6"/>
  <c r="R10" i="6" s="1"/>
  <c r="O8" i="3"/>
  <c r="S10" i="6"/>
  <c r="P10" i="6"/>
  <c r="M11" i="6" s="1"/>
  <c r="N11" i="6" s="1"/>
  <c r="B13" i="6"/>
  <c r="B40" i="5"/>
  <c r="K220" i="5" s="1"/>
  <c r="L220" i="5" s="1"/>
  <c r="K208" i="5"/>
  <c r="L208" i="5" s="1"/>
  <c r="G7" i="1"/>
  <c r="H7" i="1"/>
  <c r="K7" i="1"/>
  <c r="L7" i="1"/>
  <c r="K6" i="1"/>
  <c r="U7" i="1" s="1"/>
  <c r="L6" i="1"/>
  <c r="L10" i="3"/>
  <c r="K10" i="3"/>
  <c r="U11" i="3" s="1"/>
  <c r="I11" i="3"/>
  <c r="H11" i="3"/>
  <c r="G11" i="3"/>
  <c r="O9" i="3"/>
  <c r="M10" i="3"/>
  <c r="N10" i="3"/>
  <c r="P9" i="3"/>
  <c r="T9" i="3"/>
  <c r="Q8" i="3"/>
  <c r="J10" i="3"/>
  <c r="M6" i="1"/>
  <c r="I7" i="1"/>
  <c r="J7" i="1" s="1"/>
  <c r="F8" i="1"/>
  <c r="U8" i="1" l="1"/>
  <c r="S7" i="3"/>
  <c r="W7" i="3" s="1"/>
  <c r="Q11" i="6"/>
  <c r="R11" i="6" s="1"/>
  <c r="O10" i="3"/>
  <c r="S11" i="6"/>
  <c r="B14" i="6"/>
  <c r="P11" i="6"/>
  <c r="B41" i="5"/>
  <c r="K176" i="5" s="1"/>
  <c r="L176" i="5" s="1"/>
  <c r="G8" i="1"/>
  <c r="L8" i="1" s="1"/>
  <c r="H8" i="1"/>
  <c r="K8" i="1"/>
  <c r="Q9" i="3"/>
  <c r="R9" i="3" s="1"/>
  <c r="I12" i="3"/>
  <c r="H12" i="3"/>
  <c r="G12" i="3"/>
  <c r="S8" i="3"/>
  <c r="W8" i="3" s="1"/>
  <c r="R8" i="3"/>
  <c r="V8" i="3" s="1"/>
  <c r="P10" i="3"/>
  <c r="T10" i="3"/>
  <c r="M11" i="3"/>
  <c r="N11" i="3"/>
  <c r="J11" i="3"/>
  <c r="L11" i="3"/>
  <c r="K11" i="3"/>
  <c r="U12" i="3" s="1"/>
  <c r="M7" i="1"/>
  <c r="I8" i="1"/>
  <c r="J8" i="1" s="1"/>
  <c r="F9" i="1"/>
  <c r="P5" i="1"/>
  <c r="N5" i="1"/>
  <c r="N6" i="1" s="1"/>
  <c r="U9" i="1" l="1"/>
  <c r="K142" i="5"/>
  <c r="L142" i="5" s="1"/>
  <c r="Q10" i="3"/>
  <c r="S10" i="3" s="1"/>
  <c r="V9" i="3"/>
  <c r="Q12" i="6"/>
  <c r="R12" i="6" s="1"/>
  <c r="M12" i="6"/>
  <c r="N12" i="6" s="1"/>
  <c r="S12" i="6" s="1"/>
  <c r="K83" i="5"/>
  <c r="L83" i="5" s="1"/>
  <c r="K67" i="5"/>
  <c r="L67" i="5" s="1"/>
  <c r="K29" i="5"/>
  <c r="L29" i="5" s="1"/>
  <c r="K23" i="5"/>
  <c r="L23" i="5" s="1"/>
  <c r="K82" i="5"/>
  <c r="L82" i="5" s="1"/>
  <c r="K153" i="5"/>
  <c r="L153" i="5" s="1"/>
  <c r="K15" i="5"/>
  <c r="L15" i="5" s="1"/>
  <c r="K120" i="5"/>
  <c r="L120" i="5" s="1"/>
  <c r="K4" i="5"/>
  <c r="L4" i="5" s="1"/>
  <c r="K187" i="5"/>
  <c r="L187" i="5" s="1"/>
  <c r="K34" i="5"/>
  <c r="L34" i="5" s="1"/>
  <c r="K115" i="5"/>
  <c r="L115" i="5" s="1"/>
  <c r="K139" i="5"/>
  <c r="L139" i="5" s="1"/>
  <c r="K204" i="5"/>
  <c r="L204" i="5" s="1"/>
  <c r="K61" i="5"/>
  <c r="L61" i="5" s="1"/>
  <c r="K13" i="5"/>
  <c r="L13" i="5" s="1"/>
  <c r="K226" i="5"/>
  <c r="L226" i="5" s="1"/>
  <c r="K58" i="5"/>
  <c r="L58" i="5" s="1"/>
  <c r="K95" i="5"/>
  <c r="L95" i="5" s="1"/>
  <c r="K17" i="5"/>
  <c r="L17" i="5" s="1"/>
  <c r="K216" i="5"/>
  <c r="L216" i="5" s="1"/>
  <c r="K50" i="5"/>
  <c r="L50" i="5" s="1"/>
  <c r="K146" i="5"/>
  <c r="L146" i="5" s="1"/>
  <c r="K18" i="5"/>
  <c r="L18" i="5" s="1"/>
  <c r="K24" i="5"/>
  <c r="L24" i="5" s="1"/>
  <c r="K111" i="5"/>
  <c r="L111" i="5" s="1"/>
  <c r="K84" i="5"/>
  <c r="L84" i="5" s="1"/>
  <c r="K217" i="5"/>
  <c r="L217" i="5" s="1"/>
  <c r="K72" i="5"/>
  <c r="L72" i="5" s="1"/>
  <c r="K201" i="5"/>
  <c r="L201" i="5" s="1"/>
  <c r="K78" i="5"/>
  <c r="L78" i="5" s="1"/>
  <c r="K5" i="5"/>
  <c r="L5" i="5" s="1"/>
  <c r="K135" i="5"/>
  <c r="L135" i="5" s="1"/>
  <c r="K151" i="5"/>
  <c r="L151" i="5" s="1"/>
  <c r="K207" i="5"/>
  <c r="L207" i="5" s="1"/>
  <c r="K53" i="5"/>
  <c r="L53" i="5" s="1"/>
  <c r="K222" i="5"/>
  <c r="L222" i="5" s="1"/>
  <c r="K40" i="5"/>
  <c r="L40" i="5" s="1"/>
  <c r="K138" i="5"/>
  <c r="L138" i="5" s="1"/>
  <c r="K97" i="5"/>
  <c r="L97" i="5" s="1"/>
  <c r="K152" i="5"/>
  <c r="L152" i="5" s="1"/>
  <c r="K52" i="5"/>
  <c r="L52" i="5" s="1"/>
  <c r="K10" i="5"/>
  <c r="L10" i="5" s="1"/>
  <c r="K94" i="5"/>
  <c r="L94" i="5" s="1"/>
  <c r="K27" i="5"/>
  <c r="L27" i="5" s="1"/>
  <c r="K134" i="5"/>
  <c r="L134" i="5" s="1"/>
  <c r="K121" i="5"/>
  <c r="L121" i="5" s="1"/>
  <c r="K100" i="5"/>
  <c r="L100" i="5" s="1"/>
  <c r="K85" i="5"/>
  <c r="L85" i="5" s="1"/>
  <c r="K188" i="5"/>
  <c r="L188" i="5" s="1"/>
  <c r="K116" i="5"/>
  <c r="L116" i="5" s="1"/>
  <c r="K211" i="5"/>
  <c r="L211" i="5" s="1"/>
  <c r="K154" i="5"/>
  <c r="L154" i="5" s="1"/>
  <c r="K212" i="5"/>
  <c r="L212" i="5" s="1"/>
  <c r="K65" i="5"/>
  <c r="L65" i="5" s="1"/>
  <c r="K228" i="5"/>
  <c r="L228" i="5" s="1"/>
  <c r="K56" i="5"/>
  <c r="L56" i="5" s="1"/>
  <c r="K165" i="5"/>
  <c r="L165" i="5" s="1"/>
  <c r="K132" i="5"/>
  <c r="L132" i="5" s="1"/>
  <c r="K12" i="5"/>
  <c r="L12" i="5" s="1"/>
  <c r="K93" i="5"/>
  <c r="L93" i="5" s="1"/>
  <c r="K224" i="5"/>
  <c r="L224" i="5" s="1"/>
  <c r="K22" i="5"/>
  <c r="L22" i="5" s="1"/>
  <c r="K203" i="5"/>
  <c r="L203" i="5" s="1"/>
  <c r="K68" i="5"/>
  <c r="L68" i="5" s="1"/>
  <c r="K81" i="5"/>
  <c r="L81" i="5" s="1"/>
  <c r="K205" i="5"/>
  <c r="L205" i="5" s="1"/>
  <c r="K63" i="5"/>
  <c r="L63" i="5" s="1"/>
  <c r="K11" i="5"/>
  <c r="L11" i="5" s="1"/>
  <c r="K215" i="5"/>
  <c r="L215" i="5" s="1"/>
  <c r="K186" i="5"/>
  <c r="L186" i="5" s="1"/>
  <c r="K112" i="5"/>
  <c r="L112" i="5" s="1"/>
  <c r="K26" i="5"/>
  <c r="L26" i="5" s="1"/>
  <c r="K60" i="5"/>
  <c r="L60" i="5" s="1"/>
  <c r="K158" i="5"/>
  <c r="L158" i="5" s="1"/>
  <c r="K145" i="5"/>
  <c r="L145" i="5" s="1"/>
  <c r="K90" i="5"/>
  <c r="L90" i="5" s="1"/>
  <c r="K183" i="5"/>
  <c r="L183" i="5" s="1"/>
  <c r="K166" i="5"/>
  <c r="L166" i="5" s="1"/>
  <c r="K76" i="5"/>
  <c r="L76" i="5" s="1"/>
  <c r="K14" i="5"/>
  <c r="L14" i="5" s="1"/>
  <c r="K122" i="5"/>
  <c r="L122" i="5" s="1"/>
  <c r="K123" i="5"/>
  <c r="L123" i="5" s="1"/>
  <c r="K35" i="5"/>
  <c r="L35" i="5" s="1"/>
  <c r="K108" i="5"/>
  <c r="L108" i="5" s="1"/>
  <c r="K64" i="5"/>
  <c r="L64" i="5" s="1"/>
  <c r="K21" i="5"/>
  <c r="L21" i="5" s="1"/>
  <c r="K37" i="5"/>
  <c r="L37" i="5" s="1"/>
  <c r="K39" i="5"/>
  <c r="L39" i="5" s="1"/>
  <c r="K62" i="5"/>
  <c r="L62" i="5" s="1"/>
  <c r="K66" i="5"/>
  <c r="L66" i="5" s="1"/>
  <c r="K96" i="5"/>
  <c r="L96" i="5" s="1"/>
  <c r="K191" i="5"/>
  <c r="L191" i="5" s="1"/>
  <c r="K161" i="5"/>
  <c r="L161" i="5" s="1"/>
  <c r="K7" i="5"/>
  <c r="L7" i="5" s="1"/>
  <c r="K38" i="5"/>
  <c r="L38" i="5" s="1"/>
  <c r="K214" i="5"/>
  <c r="L214" i="5" s="1"/>
  <c r="K192" i="5"/>
  <c r="L192" i="5" s="1"/>
  <c r="K70" i="5"/>
  <c r="L70" i="5" s="1"/>
  <c r="K193" i="5"/>
  <c r="L193" i="5" s="1"/>
  <c r="K69" i="5"/>
  <c r="L69" i="5" s="1"/>
  <c r="K45" i="5"/>
  <c r="L45" i="5" s="1"/>
  <c r="K77" i="5"/>
  <c r="L77" i="5" s="1"/>
  <c r="K47" i="5"/>
  <c r="L47" i="5" s="1"/>
  <c r="K197" i="5"/>
  <c r="L197" i="5" s="1"/>
  <c r="K80" i="5"/>
  <c r="L80" i="5" s="1"/>
  <c r="K43" i="5"/>
  <c r="L43" i="5" s="1"/>
  <c r="K54" i="5"/>
  <c r="L54" i="5" s="1"/>
  <c r="K159" i="5"/>
  <c r="L159" i="5" s="1"/>
  <c r="K149" i="5"/>
  <c r="L149" i="5" s="1"/>
  <c r="K6" i="5"/>
  <c r="L6" i="5" s="1"/>
  <c r="K102" i="5"/>
  <c r="L102" i="5" s="1"/>
  <c r="K185" i="5"/>
  <c r="L185" i="5" s="1"/>
  <c r="K8" i="5"/>
  <c r="L8" i="5" s="1"/>
  <c r="K144" i="5"/>
  <c r="L144" i="5" s="1"/>
  <c r="K180" i="5"/>
  <c r="L180" i="5" s="1"/>
  <c r="K92" i="5"/>
  <c r="L92" i="5" s="1"/>
  <c r="K25" i="5"/>
  <c r="L25" i="5" s="1"/>
  <c r="K175" i="5"/>
  <c r="L175" i="5" s="1"/>
  <c r="K156" i="5"/>
  <c r="L156" i="5" s="1"/>
  <c r="K87" i="5"/>
  <c r="L87" i="5" s="1"/>
  <c r="K127" i="5"/>
  <c r="L127" i="5" s="1"/>
  <c r="K59" i="5"/>
  <c r="L59" i="5" s="1"/>
  <c r="K177" i="5"/>
  <c r="L177" i="5" s="1"/>
  <c r="K143" i="5"/>
  <c r="L143" i="5" s="1"/>
  <c r="K73" i="5"/>
  <c r="L73" i="5" s="1"/>
  <c r="K227" i="5"/>
  <c r="L227" i="5" s="1"/>
  <c r="K91" i="5"/>
  <c r="L91" i="5" s="1"/>
  <c r="K194" i="5"/>
  <c r="L194" i="5" s="1"/>
  <c r="K30" i="5"/>
  <c r="L30" i="5" s="1"/>
  <c r="K44" i="5"/>
  <c r="L44" i="5" s="1"/>
  <c r="K221" i="5"/>
  <c r="L221" i="5" s="1"/>
  <c r="K195" i="5"/>
  <c r="L195" i="5" s="1"/>
  <c r="K182" i="5"/>
  <c r="L182" i="5" s="1"/>
  <c r="K169" i="5"/>
  <c r="L169" i="5" s="1"/>
  <c r="K231" i="5"/>
  <c r="L231" i="5" s="1"/>
  <c r="K147" i="5"/>
  <c r="L147" i="5" s="1"/>
  <c r="K223" i="5"/>
  <c r="L223" i="5" s="1"/>
  <c r="K113" i="5"/>
  <c r="L113" i="5" s="1"/>
  <c r="K178" i="5"/>
  <c r="L178" i="5" s="1"/>
  <c r="K19" i="5"/>
  <c r="L19" i="5" s="1"/>
  <c r="K155" i="5"/>
  <c r="L155" i="5" s="1"/>
  <c r="K163" i="5"/>
  <c r="L163" i="5" s="1"/>
  <c r="K75" i="5"/>
  <c r="L75" i="5" s="1"/>
  <c r="K170" i="5"/>
  <c r="L170" i="5" s="1"/>
  <c r="K57" i="5"/>
  <c r="L57" i="5" s="1"/>
  <c r="K109" i="5"/>
  <c r="L109" i="5" s="1"/>
  <c r="K190" i="5"/>
  <c r="L190" i="5" s="1"/>
  <c r="K229" i="5"/>
  <c r="L229" i="5" s="1"/>
  <c r="K33" i="5"/>
  <c r="L33" i="5" s="1"/>
  <c r="K173" i="5"/>
  <c r="L173" i="5" s="1"/>
  <c r="K86" i="5"/>
  <c r="L86" i="5" s="1"/>
  <c r="K206" i="5"/>
  <c r="L206" i="5" s="1"/>
  <c r="K31" i="5"/>
  <c r="L31" i="5" s="1"/>
  <c r="K98" i="5"/>
  <c r="L98" i="5" s="1"/>
  <c r="K210" i="5"/>
  <c r="L210" i="5" s="1"/>
  <c r="K162" i="5"/>
  <c r="L162" i="5" s="1"/>
  <c r="K131" i="5"/>
  <c r="L131" i="5" s="1"/>
  <c r="K129" i="5"/>
  <c r="L129" i="5" s="1"/>
  <c r="K107" i="5"/>
  <c r="L107" i="5" s="1"/>
  <c r="K114" i="5"/>
  <c r="L114" i="5" s="1"/>
  <c r="K174" i="5"/>
  <c r="L174" i="5" s="1"/>
  <c r="K218" i="5"/>
  <c r="L218" i="5" s="1"/>
  <c r="K104" i="5"/>
  <c r="L104" i="5" s="1"/>
  <c r="K200" i="5"/>
  <c r="L200" i="5" s="1"/>
  <c r="K49" i="5"/>
  <c r="L49" i="5" s="1"/>
  <c r="K181" i="5"/>
  <c r="L181" i="5" s="1"/>
  <c r="K101" i="5"/>
  <c r="L101" i="5" s="1"/>
  <c r="K48" i="5"/>
  <c r="L48" i="5" s="1"/>
  <c r="K128" i="5"/>
  <c r="L128" i="5" s="1"/>
  <c r="K9" i="5"/>
  <c r="L9" i="5" s="1"/>
  <c r="K103" i="5"/>
  <c r="L103" i="5" s="1"/>
  <c r="K117" i="5"/>
  <c r="L117" i="5" s="1"/>
  <c r="K164" i="5"/>
  <c r="L164" i="5" s="1"/>
  <c r="K55" i="5"/>
  <c r="L55" i="5" s="1"/>
  <c r="K89" i="5"/>
  <c r="L89" i="5" s="1"/>
  <c r="K105" i="5"/>
  <c r="L105" i="5" s="1"/>
  <c r="K157" i="5"/>
  <c r="L157" i="5" s="1"/>
  <c r="K219" i="5"/>
  <c r="L219" i="5" s="1"/>
  <c r="K46" i="5"/>
  <c r="L46" i="5" s="1"/>
  <c r="K36" i="5"/>
  <c r="L36" i="5" s="1"/>
  <c r="K141" i="5"/>
  <c r="L141" i="5" s="1"/>
  <c r="K110" i="5"/>
  <c r="L110" i="5" s="1"/>
  <c r="K171" i="5"/>
  <c r="L171" i="5" s="1"/>
  <c r="K198" i="5"/>
  <c r="L198" i="5" s="1"/>
  <c r="K150" i="5"/>
  <c r="L150" i="5" s="1"/>
  <c r="K118" i="5"/>
  <c r="L118" i="5" s="1"/>
  <c r="K106" i="5"/>
  <c r="L106" i="5" s="1"/>
  <c r="K126" i="5"/>
  <c r="L126" i="5" s="1"/>
  <c r="K225" i="5"/>
  <c r="L225" i="5" s="1"/>
  <c r="K28" i="5"/>
  <c r="L28" i="5" s="1"/>
  <c r="K213" i="5"/>
  <c r="L213" i="5" s="1"/>
  <c r="K74" i="5"/>
  <c r="L74" i="5" s="1"/>
  <c r="K32" i="5"/>
  <c r="L32" i="5" s="1"/>
  <c r="K88" i="5"/>
  <c r="L88" i="5" s="1"/>
  <c r="K232" i="5"/>
  <c r="L232" i="5" s="1"/>
  <c r="K119" i="5"/>
  <c r="L119" i="5" s="1"/>
  <c r="K130" i="5"/>
  <c r="L130" i="5" s="1"/>
  <c r="K20" i="5"/>
  <c r="L20" i="5" s="1"/>
  <c r="K42" i="5"/>
  <c r="L42" i="5" s="1"/>
  <c r="K209" i="5"/>
  <c r="L209" i="5" s="1"/>
  <c r="K125" i="5"/>
  <c r="L125" i="5" s="1"/>
  <c r="K202" i="5"/>
  <c r="L202" i="5" s="1"/>
  <c r="K133" i="5"/>
  <c r="L133" i="5" s="1"/>
  <c r="K179" i="5"/>
  <c r="L179" i="5" s="1"/>
  <c r="K99" i="5"/>
  <c r="L99" i="5" s="1"/>
  <c r="K137" i="5"/>
  <c r="L137" i="5" s="1"/>
  <c r="K140" i="5"/>
  <c r="L140" i="5" s="1"/>
  <c r="K79" i="5"/>
  <c r="L79" i="5" s="1"/>
  <c r="K167" i="5"/>
  <c r="L167" i="5" s="1"/>
  <c r="K199" i="5"/>
  <c r="L199" i="5" s="1"/>
  <c r="K168" i="5"/>
  <c r="L168" i="5" s="1"/>
  <c r="K230" i="5"/>
  <c r="L230" i="5" s="1"/>
  <c r="K71" i="5"/>
  <c r="L71" i="5" s="1"/>
  <c r="K51" i="5"/>
  <c r="L51" i="5" s="1"/>
  <c r="K16" i="5"/>
  <c r="L16" i="5" s="1"/>
  <c r="K41" i="5"/>
  <c r="L41" i="5" s="1"/>
  <c r="K189" i="5"/>
  <c r="L189" i="5" s="1"/>
  <c r="G9" i="1"/>
  <c r="L9" i="1" s="1"/>
  <c r="H9" i="1"/>
  <c r="K9" i="1"/>
  <c r="U10" i="1" s="1"/>
  <c r="S9" i="3"/>
  <c r="W9" i="3" s="1"/>
  <c r="R10" i="3"/>
  <c r="V10" i="3" s="1"/>
  <c r="I13" i="3"/>
  <c r="H13" i="3"/>
  <c r="G13" i="3"/>
  <c r="O11" i="3"/>
  <c r="M12" i="3"/>
  <c r="N12" i="3"/>
  <c r="P11" i="3"/>
  <c r="T11" i="3"/>
  <c r="J12" i="3"/>
  <c r="L12" i="3"/>
  <c r="K12" i="3"/>
  <c r="U13" i="3" s="1"/>
  <c r="M8" i="1"/>
  <c r="M9" i="1" s="1"/>
  <c r="N7" i="1"/>
  <c r="N8" i="1" s="1"/>
  <c r="T6" i="1"/>
  <c r="I9" i="1"/>
  <c r="F10" i="1"/>
  <c r="O5" i="1"/>
  <c r="Q5" i="1" s="1"/>
  <c r="S5" i="1" s="1"/>
  <c r="P12" i="6" l="1"/>
  <c r="M13" i="6" s="1"/>
  <c r="N13" i="6" s="1"/>
  <c r="S13" i="6" s="1"/>
  <c r="G10" i="1"/>
  <c r="L10" i="1" s="1"/>
  <c r="H10" i="1"/>
  <c r="K10" i="1"/>
  <c r="W10" i="3"/>
  <c r="O12" i="3"/>
  <c r="L13" i="3"/>
  <c r="K13" i="3"/>
  <c r="U14" i="3" s="1"/>
  <c r="I14" i="3"/>
  <c r="H14" i="3"/>
  <c r="G14" i="3"/>
  <c r="P12" i="3"/>
  <c r="T12" i="3"/>
  <c r="M13" i="3"/>
  <c r="N13" i="3"/>
  <c r="Q11" i="3"/>
  <c r="J13" i="3"/>
  <c r="N9" i="1"/>
  <c r="J9" i="1"/>
  <c r="F11" i="1"/>
  <c r="I10" i="1"/>
  <c r="P6" i="1"/>
  <c r="R5" i="1"/>
  <c r="O6" i="1"/>
  <c r="U11" i="1" l="1"/>
  <c r="Q13" i="6"/>
  <c r="R13" i="6" s="1"/>
  <c r="P13" i="6"/>
  <c r="G11" i="1"/>
  <c r="L11" i="1" s="1"/>
  <c r="H11" i="1"/>
  <c r="K11" i="1"/>
  <c r="Q12" i="3"/>
  <c r="S12" i="3" s="1"/>
  <c r="O13" i="3"/>
  <c r="R11" i="3"/>
  <c r="V11" i="3" s="1"/>
  <c r="S11" i="3"/>
  <c r="W11" i="3" s="1"/>
  <c r="J14" i="3"/>
  <c r="L14" i="3"/>
  <c r="K14" i="3"/>
  <c r="U15" i="3" s="1"/>
  <c r="P13" i="3"/>
  <c r="T13" i="3"/>
  <c r="I15" i="3"/>
  <c r="H15" i="3"/>
  <c r="G15" i="3"/>
  <c r="M14" i="3"/>
  <c r="N14" i="3"/>
  <c r="M10" i="1"/>
  <c r="N10" i="1"/>
  <c r="F12" i="1"/>
  <c r="I11" i="1"/>
  <c r="T7" i="1"/>
  <c r="J10" i="1"/>
  <c r="Q6" i="1"/>
  <c r="S6" i="1" s="1"/>
  <c r="W6" i="1" s="1"/>
  <c r="U12" i="1" l="1"/>
  <c r="Q14" i="6"/>
  <c r="R14" i="6" s="1"/>
  <c r="M14" i="6"/>
  <c r="N14" i="6" s="1"/>
  <c r="S14" i="6" s="1"/>
  <c r="G12" i="1"/>
  <c r="L12" i="1" s="1"/>
  <c r="H12" i="1"/>
  <c r="K12" i="1"/>
  <c r="R12" i="3"/>
  <c r="V12" i="3" s="1"/>
  <c r="Q13" i="3"/>
  <c r="O14" i="3"/>
  <c r="W12" i="3"/>
  <c r="R13" i="3"/>
  <c r="S13" i="3"/>
  <c r="W13" i="3" s="1"/>
  <c r="I16" i="3"/>
  <c r="H16" i="3"/>
  <c r="G16" i="3"/>
  <c r="P14" i="3"/>
  <c r="T14" i="3"/>
  <c r="J15" i="3"/>
  <c r="L15" i="3"/>
  <c r="K15" i="3"/>
  <c r="U16" i="3" s="1"/>
  <c r="Q14" i="3"/>
  <c r="M15" i="3"/>
  <c r="N15" i="3"/>
  <c r="M11" i="1"/>
  <c r="N11" i="1"/>
  <c r="J11" i="1"/>
  <c r="F13" i="1"/>
  <c r="I12" i="1"/>
  <c r="R6" i="1"/>
  <c r="V6" i="1" s="1"/>
  <c r="P7" i="1"/>
  <c r="O7" i="1"/>
  <c r="U13" i="1" l="1"/>
  <c r="P14" i="6"/>
  <c r="Q15" i="6" s="1"/>
  <c r="R15" i="6" s="1"/>
  <c r="G13" i="1"/>
  <c r="L13" i="1" s="1"/>
  <c r="H13" i="1"/>
  <c r="K13" i="1"/>
  <c r="O15" i="3"/>
  <c r="V13" i="3"/>
  <c r="S14" i="3"/>
  <c r="W14" i="3" s="1"/>
  <c r="R14" i="3"/>
  <c r="V14" i="3" s="1"/>
  <c r="L16" i="3"/>
  <c r="K16" i="3"/>
  <c r="U17" i="3" s="1"/>
  <c r="I17" i="3"/>
  <c r="H17" i="3"/>
  <c r="G17" i="3"/>
  <c r="M16" i="3"/>
  <c r="N16" i="3"/>
  <c r="P15" i="3"/>
  <c r="T15" i="3"/>
  <c r="J16" i="3"/>
  <c r="M12" i="1"/>
  <c r="N12" i="1"/>
  <c r="F14" i="1"/>
  <c r="I13" i="1"/>
  <c r="J12" i="1"/>
  <c r="T8" i="1"/>
  <c r="Q7" i="1"/>
  <c r="S7" i="1" s="1"/>
  <c r="W7" i="1" s="1"/>
  <c r="U14" i="1" l="1"/>
  <c r="M15" i="6"/>
  <c r="N15" i="6" s="1"/>
  <c r="P15" i="6" s="1"/>
  <c r="M16" i="6" s="1"/>
  <c r="N16" i="6" s="1"/>
  <c r="P16" i="6" s="1"/>
  <c r="G14" i="1"/>
  <c r="L14" i="1" s="1"/>
  <c r="H14" i="1"/>
  <c r="K14" i="1"/>
  <c r="U15" i="1" s="1"/>
  <c r="Q15" i="3"/>
  <c r="R15" i="3" s="1"/>
  <c r="P16" i="3"/>
  <c r="T16" i="3"/>
  <c r="K17" i="3"/>
  <c r="U18" i="3" s="1"/>
  <c r="L17" i="3"/>
  <c r="O16" i="3"/>
  <c r="Q16" i="3" s="1"/>
  <c r="I18" i="3"/>
  <c r="H18" i="3"/>
  <c r="G18" i="3"/>
  <c r="M17" i="3"/>
  <c r="N17" i="3"/>
  <c r="J17" i="3"/>
  <c r="M13" i="1"/>
  <c r="N13" i="1"/>
  <c r="J13" i="1"/>
  <c r="P8" i="1"/>
  <c r="F15" i="1"/>
  <c r="I14" i="1"/>
  <c r="T9" i="1"/>
  <c r="R7" i="1"/>
  <c r="V7" i="1" s="1"/>
  <c r="O8" i="1"/>
  <c r="S15" i="3" l="1"/>
  <c r="W15" i="3" s="1"/>
  <c r="S15" i="6"/>
  <c r="Q16" i="6"/>
  <c r="M17" i="6"/>
  <c r="N17" i="6" s="1"/>
  <c r="R16" i="6"/>
  <c r="S16" i="6"/>
  <c r="G15" i="1"/>
  <c r="L15" i="1" s="1"/>
  <c r="H15" i="1"/>
  <c r="K15" i="1"/>
  <c r="U16" i="1" s="1"/>
  <c r="V15" i="3"/>
  <c r="O17" i="3"/>
  <c r="I19" i="3"/>
  <c r="H19" i="3"/>
  <c r="G19" i="3"/>
  <c r="P17" i="3"/>
  <c r="Q17" i="3" s="1"/>
  <c r="T17" i="3"/>
  <c r="J18" i="3"/>
  <c r="M18" i="3"/>
  <c r="N18" i="3"/>
  <c r="L18" i="3"/>
  <c r="K18" i="3"/>
  <c r="U19" i="3" s="1"/>
  <c r="S16" i="3"/>
  <c r="R16" i="3"/>
  <c r="M14" i="1"/>
  <c r="N14" i="1"/>
  <c r="J14" i="1"/>
  <c r="F16" i="1"/>
  <c r="I15" i="1"/>
  <c r="J15" i="1" s="1"/>
  <c r="Q8" i="1"/>
  <c r="R8" i="1" s="1"/>
  <c r="V8" i="1" s="1"/>
  <c r="P17" i="6" l="1"/>
  <c r="M18" i="6" s="1"/>
  <c r="N18" i="6" s="1"/>
  <c r="Q17" i="6"/>
  <c r="R17" i="6" s="1"/>
  <c r="S17" i="6"/>
  <c r="G16" i="1"/>
  <c r="L16" i="1" s="1"/>
  <c r="H16" i="1"/>
  <c r="K16" i="1"/>
  <c r="M15" i="1"/>
  <c r="V16" i="3"/>
  <c r="W16" i="3"/>
  <c r="S17" i="3"/>
  <c r="R17" i="3"/>
  <c r="O18" i="3"/>
  <c r="L19" i="3"/>
  <c r="K19" i="3"/>
  <c r="U20" i="3" s="1"/>
  <c r="P18" i="3"/>
  <c r="T18" i="3"/>
  <c r="I20" i="3"/>
  <c r="H20" i="3"/>
  <c r="G20" i="3"/>
  <c r="M19" i="3"/>
  <c r="N19" i="3"/>
  <c r="O19" i="3" s="1"/>
  <c r="J19" i="3"/>
  <c r="N15" i="1"/>
  <c r="F17" i="1"/>
  <c r="I16" i="1"/>
  <c r="J16" i="1" s="1"/>
  <c r="S8" i="1"/>
  <c r="W8" i="1" s="1"/>
  <c r="O9" i="1"/>
  <c r="P9" i="1"/>
  <c r="U17" i="1" l="1"/>
  <c r="P18" i="6"/>
  <c r="M19" i="6" s="1"/>
  <c r="N19" i="6" s="1"/>
  <c r="S18" i="6"/>
  <c r="Q18" i="6"/>
  <c r="G17" i="1"/>
  <c r="K17" i="1" s="1"/>
  <c r="H17" i="1"/>
  <c r="M16" i="1"/>
  <c r="V17" i="3"/>
  <c r="W17" i="3"/>
  <c r="M20" i="3"/>
  <c r="N20" i="3"/>
  <c r="P19" i="3"/>
  <c r="Q19" i="3" s="1"/>
  <c r="T19" i="3"/>
  <c r="J20" i="3"/>
  <c r="K20" i="3"/>
  <c r="U21" i="3" s="1"/>
  <c r="L20" i="3"/>
  <c r="Q18" i="3"/>
  <c r="I21" i="3"/>
  <c r="H21" i="3"/>
  <c r="G21" i="3"/>
  <c r="N16" i="1"/>
  <c r="F18" i="1"/>
  <c r="I17" i="1"/>
  <c r="J17" i="1" s="1"/>
  <c r="T10" i="1"/>
  <c r="Q9" i="1"/>
  <c r="S9" i="1" s="1"/>
  <c r="W9" i="1" s="1"/>
  <c r="U18" i="1" l="1"/>
  <c r="L17" i="1"/>
  <c r="M17" i="1"/>
  <c r="M18" i="1" s="1"/>
  <c r="R18" i="6"/>
  <c r="G18" i="1"/>
  <c r="L18" i="1" s="1"/>
  <c r="H18" i="1"/>
  <c r="K18" i="1"/>
  <c r="U19" i="1" s="1"/>
  <c r="M21" i="3"/>
  <c r="N21" i="3"/>
  <c r="S19" i="3"/>
  <c r="R19" i="3"/>
  <c r="J21" i="3"/>
  <c r="L21" i="3"/>
  <c r="K21" i="3"/>
  <c r="U22" i="3" s="1"/>
  <c r="S18" i="3"/>
  <c r="R18" i="3"/>
  <c r="O20" i="3"/>
  <c r="I22" i="3"/>
  <c r="H22" i="3"/>
  <c r="G22" i="3"/>
  <c r="P20" i="3"/>
  <c r="T20" i="3"/>
  <c r="N17" i="1"/>
  <c r="P10" i="1"/>
  <c r="F19" i="1"/>
  <c r="I18" i="1"/>
  <c r="J18" i="1" s="1"/>
  <c r="T11" i="1"/>
  <c r="R9" i="1"/>
  <c r="V9" i="1" s="1"/>
  <c r="O10" i="1"/>
  <c r="P19" i="6" l="1"/>
  <c r="S19" i="6"/>
  <c r="Q19" i="6"/>
  <c r="G19" i="1"/>
  <c r="H19" i="1"/>
  <c r="M19" i="1" s="1"/>
  <c r="K19" i="1"/>
  <c r="L19" i="1"/>
  <c r="V18" i="3"/>
  <c r="W18" i="3"/>
  <c r="W19" i="3"/>
  <c r="I23" i="3"/>
  <c r="H23" i="3"/>
  <c r="G23" i="3"/>
  <c r="P21" i="3"/>
  <c r="T21" i="3"/>
  <c r="L22" i="3"/>
  <c r="K22" i="3"/>
  <c r="U23" i="3" s="1"/>
  <c r="Q20" i="3"/>
  <c r="V19" i="3"/>
  <c r="M22" i="3"/>
  <c r="N22" i="3"/>
  <c r="O21" i="3"/>
  <c r="Q21" i="3" s="1"/>
  <c r="J22" i="3"/>
  <c r="N18" i="1"/>
  <c r="F20" i="1"/>
  <c r="I19" i="1"/>
  <c r="J19" i="1" s="1"/>
  <c r="Q10" i="1"/>
  <c r="S10" i="1" s="1"/>
  <c r="W10" i="1" s="1"/>
  <c r="P11" i="1"/>
  <c r="T12" i="1"/>
  <c r="U20" i="1" l="1"/>
  <c r="R19" i="6"/>
  <c r="M20" i="6"/>
  <c r="N20" i="6" s="1"/>
  <c r="G20" i="1"/>
  <c r="L20" i="1" s="1"/>
  <c r="H20" i="1"/>
  <c r="K20" i="1"/>
  <c r="O22" i="3"/>
  <c r="M23" i="3"/>
  <c r="N23" i="3"/>
  <c r="S21" i="3"/>
  <c r="R21" i="3"/>
  <c r="S20" i="3"/>
  <c r="R20" i="3"/>
  <c r="J23" i="3"/>
  <c r="K23" i="3"/>
  <c r="U24" i="3" s="1"/>
  <c r="L23" i="3"/>
  <c r="P22" i="3"/>
  <c r="Q22" i="3" s="1"/>
  <c r="T22" i="3"/>
  <c r="I24" i="3"/>
  <c r="H24" i="3"/>
  <c r="G24" i="3"/>
  <c r="N19" i="1"/>
  <c r="F21" i="1"/>
  <c r="I20" i="1"/>
  <c r="J20" i="1" s="1"/>
  <c r="M20" i="1"/>
  <c r="O11" i="1"/>
  <c r="Q11" i="1" s="1"/>
  <c r="R10" i="1"/>
  <c r="V10" i="1" s="1"/>
  <c r="P12" i="1"/>
  <c r="U21" i="1" l="1"/>
  <c r="S20" i="6"/>
  <c r="P20" i="6"/>
  <c r="M21" i="6" s="1"/>
  <c r="N21" i="6" s="1"/>
  <c r="Q20" i="6"/>
  <c r="R20" i="6" s="1"/>
  <c r="G21" i="1"/>
  <c r="L21" i="1" s="1"/>
  <c r="H21" i="1"/>
  <c r="M21" i="1" s="1"/>
  <c r="K21" i="1"/>
  <c r="U22" i="1" s="1"/>
  <c r="V20" i="3"/>
  <c r="W20" i="3"/>
  <c r="O23" i="3"/>
  <c r="P23" i="3"/>
  <c r="T23" i="3"/>
  <c r="M24" i="3"/>
  <c r="N24" i="3"/>
  <c r="V21" i="3"/>
  <c r="L24" i="3"/>
  <c r="K24" i="3"/>
  <c r="S22" i="3"/>
  <c r="R22" i="3"/>
  <c r="J24" i="3"/>
  <c r="W21" i="3"/>
  <c r="N20" i="1"/>
  <c r="F22" i="1"/>
  <c r="I21" i="1"/>
  <c r="J21" i="1" s="1"/>
  <c r="T13" i="1"/>
  <c r="O12" i="1"/>
  <c r="Q12" i="1" s="1"/>
  <c r="R11" i="1"/>
  <c r="V11" i="1" s="1"/>
  <c r="S11" i="1"/>
  <c r="W11" i="1" s="1"/>
  <c r="S21" i="6" l="1"/>
  <c r="P21" i="6"/>
  <c r="Q21" i="6"/>
  <c r="G22" i="1"/>
  <c r="H22" i="1"/>
  <c r="M22" i="1" s="1"/>
  <c r="K22" i="1"/>
  <c r="L22" i="1"/>
  <c r="V22" i="3"/>
  <c r="W22" i="3"/>
  <c r="O24" i="3"/>
  <c r="Q23" i="3"/>
  <c r="S23" i="3" s="1"/>
  <c r="P24" i="3"/>
  <c r="T24" i="3"/>
  <c r="N21" i="1"/>
  <c r="P13" i="1"/>
  <c r="F23" i="1"/>
  <c r="I22" i="1"/>
  <c r="J22" i="1" s="1"/>
  <c r="O13" i="1"/>
  <c r="S12" i="1"/>
  <c r="W12" i="1" s="1"/>
  <c r="R12" i="1"/>
  <c r="V12" i="1" s="1"/>
  <c r="U23" i="1" l="1"/>
  <c r="R21" i="6"/>
  <c r="Q22" i="6" s="1"/>
  <c r="M22" i="6"/>
  <c r="N22" i="6" s="1"/>
  <c r="G23" i="1"/>
  <c r="L23" i="1" s="1"/>
  <c r="H23" i="1"/>
  <c r="M23" i="1" s="1"/>
  <c r="K23" i="1"/>
  <c r="Q24" i="3"/>
  <c r="S24" i="3" s="1"/>
  <c r="R23" i="3"/>
  <c r="V23" i="3" s="1"/>
  <c r="W23" i="3"/>
  <c r="N22" i="1"/>
  <c r="Q13" i="1"/>
  <c r="S13" i="1" s="1"/>
  <c r="W13" i="1" s="1"/>
  <c r="T14" i="1"/>
  <c r="F24" i="1"/>
  <c r="I23" i="1"/>
  <c r="J23" i="1" s="1"/>
  <c r="U24" i="1" l="1"/>
  <c r="P22" i="6"/>
  <c r="M23" i="6" s="1"/>
  <c r="N23" i="6" s="1"/>
  <c r="R22" i="6"/>
  <c r="S22" i="6"/>
  <c r="G24" i="1"/>
  <c r="L24" i="1" s="1"/>
  <c r="H24" i="1"/>
  <c r="K24" i="1"/>
  <c r="R24" i="3"/>
  <c r="V24" i="3" s="1"/>
  <c r="W24" i="3"/>
  <c r="N23" i="1"/>
  <c r="P14" i="1"/>
  <c r="O14" i="1"/>
  <c r="R13" i="1"/>
  <c r="V13" i="1" s="1"/>
  <c r="F25" i="1"/>
  <c r="I24" i="1"/>
  <c r="J24" i="1" s="1"/>
  <c r="M24" i="1"/>
  <c r="U25" i="1" l="1"/>
  <c r="P23" i="6"/>
  <c r="Q23" i="6"/>
  <c r="R23" i="6" s="1"/>
  <c r="S23" i="6"/>
  <c r="G25" i="1"/>
  <c r="L25" i="1" s="1"/>
  <c r="H25" i="1"/>
  <c r="M25" i="1" s="1"/>
  <c r="K25" i="1"/>
  <c r="U26" i="1" s="1"/>
  <c r="N24" i="1"/>
  <c r="Q14" i="1"/>
  <c r="R14" i="1" s="1"/>
  <c r="V14" i="1" s="1"/>
  <c r="T15" i="1"/>
  <c r="F26" i="1"/>
  <c r="I25" i="1"/>
  <c r="J25" i="1" s="1"/>
  <c r="G26" i="1" l="1"/>
  <c r="L26" i="1" s="1"/>
  <c r="H26" i="1"/>
  <c r="K26" i="1"/>
  <c r="N25" i="1"/>
  <c r="S14" i="1"/>
  <c r="W14" i="1" s="1"/>
  <c r="P15" i="1"/>
  <c r="T16" i="1"/>
  <c r="O15" i="1"/>
  <c r="F27" i="1"/>
  <c r="I26" i="1"/>
  <c r="J26" i="1" s="1"/>
  <c r="M26" i="1"/>
  <c r="U27" i="1" l="1"/>
  <c r="G27" i="1"/>
  <c r="L27" i="1" s="1"/>
  <c r="H27" i="1"/>
  <c r="K27" i="1"/>
  <c r="N26" i="1"/>
  <c r="Q15" i="1"/>
  <c r="S15" i="1" s="1"/>
  <c r="W15" i="1" s="1"/>
  <c r="T17" i="1"/>
  <c r="P16" i="1"/>
  <c r="F28" i="1"/>
  <c r="I27" i="1"/>
  <c r="J27" i="1" s="1"/>
  <c r="M27" i="1"/>
  <c r="U28" i="1" l="1"/>
  <c r="G28" i="1"/>
  <c r="L28" i="1" s="1"/>
  <c r="H28" i="1"/>
  <c r="M28" i="1" s="1"/>
  <c r="K28" i="1"/>
  <c r="N27" i="1"/>
  <c r="R15" i="1"/>
  <c r="V15" i="1" s="1"/>
  <c r="O17" i="1"/>
  <c r="O16" i="1"/>
  <c r="Q16" i="1" s="1"/>
  <c r="S16" i="1" s="1"/>
  <c r="W16" i="1" s="1"/>
  <c r="F29" i="1"/>
  <c r="I28" i="1"/>
  <c r="J28" i="1" s="1"/>
  <c r="P17" i="1"/>
  <c r="U29" i="1" l="1"/>
  <c r="G29" i="1"/>
  <c r="H29" i="1"/>
  <c r="M29" i="1" s="1"/>
  <c r="K29" i="1"/>
  <c r="L29" i="1"/>
  <c r="N28" i="1"/>
  <c r="R16" i="1"/>
  <c r="V16" i="1" s="1"/>
  <c r="F30" i="1"/>
  <c r="I29" i="1"/>
  <c r="J29" i="1" s="1"/>
  <c r="T18" i="1"/>
  <c r="Q17" i="1"/>
  <c r="S17" i="1" s="1"/>
  <c r="W17" i="1" s="1"/>
  <c r="U30" i="1" l="1"/>
  <c r="G30" i="1"/>
  <c r="L30" i="1" s="1"/>
  <c r="H30" i="1"/>
  <c r="M30" i="1" s="1"/>
  <c r="K30" i="1"/>
  <c r="N29" i="1"/>
  <c r="O18" i="1"/>
  <c r="F31" i="1"/>
  <c r="I30" i="1"/>
  <c r="J30" i="1" s="1"/>
  <c r="R17" i="1"/>
  <c r="V17" i="1" s="1"/>
  <c r="P18" i="1"/>
  <c r="U31" i="1" l="1"/>
  <c r="G31" i="1"/>
  <c r="L31" i="1" s="1"/>
  <c r="H31" i="1"/>
  <c r="N30" i="1"/>
  <c r="F32" i="1"/>
  <c r="I31" i="1"/>
  <c r="J31" i="1" s="1"/>
  <c r="M31" i="1"/>
  <c r="T19" i="1"/>
  <c r="Q18" i="1"/>
  <c r="K31" i="1" l="1"/>
  <c r="U32" i="1" s="1"/>
  <c r="G32" i="1"/>
  <c r="H32" i="1"/>
  <c r="M32" i="1" s="1"/>
  <c r="K32" i="1"/>
  <c r="L32" i="1"/>
  <c r="N31" i="1"/>
  <c r="P19" i="1"/>
  <c r="F33" i="1"/>
  <c r="I32" i="1"/>
  <c r="J32" i="1" s="1"/>
  <c r="O19" i="1"/>
  <c r="S18" i="1"/>
  <c r="W18" i="1" s="1"/>
  <c r="R18" i="1"/>
  <c r="V18" i="1" s="1"/>
  <c r="U33" i="1" l="1"/>
  <c r="G33" i="1"/>
  <c r="L33" i="1" s="1"/>
  <c r="H33" i="1"/>
  <c r="M33" i="1" s="1"/>
  <c r="K33" i="1"/>
  <c r="N32" i="1"/>
  <c r="T20" i="1"/>
  <c r="Q19" i="1"/>
  <c r="R19" i="1" s="1"/>
  <c r="V19" i="1" s="1"/>
  <c r="F34" i="1"/>
  <c r="I33" i="1"/>
  <c r="J33" i="1" s="1"/>
  <c r="U34" i="1" l="1"/>
  <c r="G34" i="1"/>
  <c r="H34" i="1"/>
  <c r="M34" i="1" s="1"/>
  <c r="K34" i="1"/>
  <c r="L34" i="1"/>
  <c r="N33" i="1"/>
  <c r="P20" i="1"/>
  <c r="O20" i="1"/>
  <c r="T21" i="1"/>
  <c r="S19" i="1"/>
  <c r="W19" i="1" s="1"/>
  <c r="F35" i="1"/>
  <c r="I34" i="1"/>
  <c r="J34" i="1" s="1"/>
  <c r="U35" i="1" l="1"/>
  <c r="G35" i="1"/>
  <c r="H35" i="1"/>
  <c r="K35" i="1"/>
  <c r="L35" i="1"/>
  <c r="N34" i="1"/>
  <c r="P21" i="1"/>
  <c r="T22" i="1"/>
  <c r="Q20" i="1"/>
  <c r="R20" i="1" s="1"/>
  <c r="V20" i="1" s="1"/>
  <c r="F36" i="1"/>
  <c r="M35" i="1"/>
  <c r="I35" i="1"/>
  <c r="J35" i="1" s="1"/>
  <c r="U36" i="1" l="1"/>
  <c r="G36" i="1"/>
  <c r="L36" i="1" s="1"/>
  <c r="H36" i="1"/>
  <c r="K36" i="1"/>
  <c r="N35" i="1"/>
  <c r="O22" i="1"/>
  <c r="P22" i="1"/>
  <c r="S20" i="1"/>
  <c r="W20" i="1" s="1"/>
  <c r="O21" i="1"/>
  <c r="Q21" i="1" s="1"/>
  <c r="R21" i="1" s="1"/>
  <c r="V21" i="1" s="1"/>
  <c r="F37" i="1"/>
  <c r="M36" i="1"/>
  <c r="I36" i="1"/>
  <c r="J36" i="1" s="1"/>
  <c r="U37" i="1" l="1"/>
  <c r="G37" i="1"/>
  <c r="L37" i="1" s="1"/>
  <c r="H37" i="1"/>
  <c r="M37" i="1" s="1"/>
  <c r="K37" i="1"/>
  <c r="N36" i="1"/>
  <c r="P23" i="1"/>
  <c r="Q22" i="1"/>
  <c r="S22" i="1" s="1"/>
  <c r="T23" i="1"/>
  <c r="S21" i="1"/>
  <c r="W21" i="1" s="1"/>
  <c r="F38" i="1"/>
  <c r="I37" i="1"/>
  <c r="J37" i="1" s="1"/>
  <c r="T24" i="1"/>
  <c r="U38" i="1" l="1"/>
  <c r="G38" i="1"/>
  <c r="L38" i="1" s="1"/>
  <c r="H38" i="1"/>
  <c r="K38" i="1"/>
  <c r="N37" i="1"/>
  <c r="R22" i="1"/>
  <c r="V22" i="1" s="1"/>
  <c r="O23" i="1"/>
  <c r="Q23" i="1" s="1"/>
  <c r="R23" i="1" s="1"/>
  <c r="W22" i="1"/>
  <c r="F39" i="1"/>
  <c r="I38" i="1"/>
  <c r="J38" i="1" s="1"/>
  <c r="M38" i="1"/>
  <c r="P24" i="1"/>
  <c r="O24" i="1"/>
  <c r="U39" i="1" l="1"/>
  <c r="G39" i="1"/>
  <c r="L39" i="1" s="1"/>
  <c r="H39" i="1"/>
  <c r="M39" i="1" s="1"/>
  <c r="K39" i="1"/>
  <c r="V23" i="1"/>
  <c r="N38" i="1"/>
  <c r="S23" i="1"/>
  <c r="W23" i="1" s="1"/>
  <c r="F40" i="1"/>
  <c r="I39" i="1"/>
  <c r="J39" i="1" s="1"/>
  <c r="Q24" i="1"/>
  <c r="T25" i="1"/>
  <c r="U40" i="1" l="1"/>
  <c r="G40" i="1"/>
  <c r="H40" i="1"/>
  <c r="M40" i="1" s="1"/>
  <c r="K40" i="1"/>
  <c r="L40" i="1"/>
  <c r="N39" i="1"/>
  <c r="F41" i="1"/>
  <c r="I40" i="1"/>
  <c r="J40" i="1" s="1"/>
  <c r="S24" i="1"/>
  <c r="W24" i="1" s="1"/>
  <c r="R24" i="1"/>
  <c r="V24" i="1" s="1"/>
  <c r="P25" i="1"/>
  <c r="O25" i="1"/>
  <c r="U41" i="1" l="1"/>
  <c r="G41" i="1"/>
  <c r="H41" i="1"/>
  <c r="M41" i="1" s="1"/>
  <c r="K41" i="1"/>
  <c r="L41" i="1"/>
  <c r="N40" i="1"/>
  <c r="Q25" i="1"/>
  <c r="S25" i="1" s="1"/>
  <c r="W25" i="1" s="1"/>
  <c r="F42" i="1"/>
  <c r="I41" i="1"/>
  <c r="J41" i="1" s="1"/>
  <c r="T26" i="1"/>
  <c r="U42" i="1" l="1"/>
  <c r="G42" i="1"/>
  <c r="H42" i="1"/>
  <c r="M42" i="1" s="1"/>
  <c r="K42" i="1"/>
  <c r="L42" i="1"/>
  <c r="N41" i="1"/>
  <c r="R25" i="1"/>
  <c r="V25" i="1" s="1"/>
  <c r="F43" i="1"/>
  <c r="I42" i="1"/>
  <c r="J42" i="1" s="1"/>
  <c r="P26" i="1"/>
  <c r="O26" i="1"/>
  <c r="U43" i="1" l="1"/>
  <c r="G43" i="1"/>
  <c r="H43" i="1"/>
  <c r="M43" i="1" s="1"/>
  <c r="K43" i="1"/>
  <c r="L43" i="1"/>
  <c r="N42" i="1"/>
  <c r="Q26" i="1"/>
  <c r="S26" i="1" s="1"/>
  <c r="W26" i="1" s="1"/>
  <c r="F44" i="1"/>
  <c r="I43" i="1"/>
  <c r="J43" i="1" s="1"/>
  <c r="T27" i="1"/>
  <c r="U44" i="1" l="1"/>
  <c r="G44" i="1"/>
  <c r="L44" i="1" s="1"/>
  <c r="H44" i="1"/>
  <c r="M44" i="1" s="1"/>
  <c r="K44" i="1"/>
  <c r="U45" i="1" s="1"/>
  <c r="N43" i="1"/>
  <c r="R26" i="1"/>
  <c r="V26" i="1" s="1"/>
  <c r="I44" i="1"/>
  <c r="J44" i="1" s="1"/>
  <c r="F45" i="1"/>
  <c r="O27" i="1"/>
  <c r="P27" i="1"/>
  <c r="G45" i="1" l="1"/>
  <c r="H45" i="1"/>
  <c r="M45" i="1" s="1"/>
  <c r="K45" i="1"/>
  <c r="L45" i="1"/>
  <c r="N44" i="1"/>
  <c r="Q27" i="1"/>
  <c r="S27" i="1" s="1"/>
  <c r="W27" i="1" s="1"/>
  <c r="I45" i="1"/>
  <c r="F46" i="1"/>
  <c r="T28" i="1"/>
  <c r="U46" i="1" l="1"/>
  <c r="G46" i="1"/>
  <c r="K46" i="1" s="1"/>
  <c r="H46" i="1"/>
  <c r="L46" i="1"/>
  <c r="N45" i="1"/>
  <c r="R27" i="1"/>
  <c r="V27" i="1" s="1"/>
  <c r="I46" i="1"/>
  <c r="F47" i="1"/>
  <c r="J45" i="1"/>
  <c r="O28" i="1"/>
  <c r="P28" i="1"/>
  <c r="U47" i="1" l="1"/>
  <c r="G47" i="1"/>
  <c r="K47" i="1" s="1"/>
  <c r="H47" i="1"/>
  <c r="L47" i="1"/>
  <c r="M46" i="1"/>
  <c r="N46" i="1"/>
  <c r="Q28" i="1"/>
  <c r="S28" i="1" s="1"/>
  <c r="W28" i="1" s="1"/>
  <c r="F48" i="1"/>
  <c r="I47" i="1"/>
  <c r="J46" i="1"/>
  <c r="U48" i="1" l="1"/>
  <c r="G48" i="1"/>
  <c r="K48" i="1" s="1"/>
  <c r="U49" i="1" s="1"/>
  <c r="H48" i="1"/>
  <c r="L48" i="1"/>
  <c r="M47" i="1"/>
  <c r="N47" i="1"/>
  <c r="R28" i="1"/>
  <c r="V28" i="1" s="1"/>
  <c r="J47" i="1"/>
  <c r="O29" i="1"/>
  <c r="T29" i="1"/>
  <c r="F49" i="1"/>
  <c r="I48" i="1"/>
  <c r="P29" i="1"/>
  <c r="T30" i="1"/>
  <c r="G49" i="1" l="1"/>
  <c r="K49" i="1" s="1"/>
  <c r="H49" i="1"/>
  <c r="L49" i="1"/>
  <c r="M48" i="1"/>
  <c r="N48" i="1"/>
  <c r="Q29" i="1"/>
  <c r="R29" i="1" s="1"/>
  <c r="V29" i="1" s="1"/>
  <c r="J48" i="1"/>
  <c r="F50" i="1"/>
  <c r="I49" i="1"/>
  <c r="T31" i="1"/>
  <c r="P30" i="1"/>
  <c r="U50" i="1" l="1"/>
  <c r="G50" i="1"/>
  <c r="K50" i="1" s="1"/>
  <c r="H50" i="1"/>
  <c r="L50" i="1"/>
  <c r="M49" i="1"/>
  <c r="N49" i="1"/>
  <c r="S29" i="1"/>
  <c r="W29" i="1" s="1"/>
  <c r="F51" i="1"/>
  <c r="I50" i="1"/>
  <c r="J49" i="1"/>
  <c r="O30" i="1"/>
  <c r="Q30" i="1" s="1"/>
  <c r="P31" i="1"/>
  <c r="U51" i="1" l="1"/>
  <c r="G51" i="1"/>
  <c r="K51" i="1" s="1"/>
  <c r="H51" i="1"/>
  <c r="L51" i="1"/>
  <c r="M50" i="1"/>
  <c r="N50" i="1"/>
  <c r="J50" i="1"/>
  <c r="F52" i="1"/>
  <c r="I51" i="1"/>
  <c r="S30" i="1"/>
  <c r="W30" i="1" s="1"/>
  <c r="R30" i="1"/>
  <c r="V30" i="1" s="1"/>
  <c r="T32" i="1"/>
  <c r="O31" i="1"/>
  <c r="Q31" i="1" s="1"/>
  <c r="U52" i="1" l="1"/>
  <c r="G52" i="1"/>
  <c r="L52" i="1" s="1"/>
  <c r="H52" i="1"/>
  <c r="K52" i="1"/>
  <c r="U53" i="1" s="1"/>
  <c r="M51" i="1"/>
  <c r="N51" i="1"/>
  <c r="F53" i="1"/>
  <c r="I52" i="1"/>
  <c r="J51" i="1"/>
  <c r="P32" i="1"/>
  <c r="S31" i="1"/>
  <c r="W31" i="1" s="1"/>
  <c r="R31" i="1"/>
  <c r="V31" i="1" s="1"/>
  <c r="O32" i="1"/>
  <c r="G53" i="1" l="1"/>
  <c r="L53" i="1" s="1"/>
  <c r="H53" i="1"/>
  <c r="K53" i="1"/>
  <c r="M52" i="1"/>
  <c r="Q32" i="1"/>
  <c r="S32" i="1" s="1"/>
  <c r="W32" i="1" s="1"/>
  <c r="N52" i="1"/>
  <c r="J52" i="1"/>
  <c r="F54" i="1"/>
  <c r="I53" i="1"/>
  <c r="T33" i="1"/>
  <c r="U54" i="1" l="1"/>
  <c r="G54" i="1"/>
  <c r="L54" i="1" s="1"/>
  <c r="H54" i="1"/>
  <c r="K54" i="1"/>
  <c r="R32" i="1"/>
  <c r="V32" i="1" s="1"/>
  <c r="M53" i="1"/>
  <c r="N53" i="1"/>
  <c r="F55" i="1"/>
  <c r="I54" i="1"/>
  <c r="J53" i="1"/>
  <c r="P33" i="1"/>
  <c r="O33" i="1"/>
  <c r="U55" i="1" l="1"/>
  <c r="G55" i="1"/>
  <c r="L55" i="1" s="1"/>
  <c r="H55" i="1"/>
  <c r="K55" i="1"/>
  <c r="M54" i="1"/>
  <c r="N54" i="1"/>
  <c r="J54" i="1"/>
  <c r="F56" i="1"/>
  <c r="I55" i="1"/>
  <c r="Q33" i="1"/>
  <c r="T34" i="1"/>
  <c r="U56" i="1" l="1"/>
  <c r="G56" i="1"/>
  <c r="L56" i="1" s="1"/>
  <c r="H56" i="1"/>
  <c r="K56" i="1"/>
  <c r="U57" i="1" s="1"/>
  <c r="M55" i="1"/>
  <c r="N55" i="1"/>
  <c r="F57" i="1"/>
  <c r="I56" i="1"/>
  <c r="J55" i="1"/>
  <c r="O34" i="1"/>
  <c r="P34" i="1"/>
  <c r="T35" i="1"/>
  <c r="R33" i="1"/>
  <c r="V33" i="1" s="1"/>
  <c r="S33" i="1"/>
  <c r="W33" i="1" s="1"/>
  <c r="G57" i="1" l="1"/>
  <c r="L57" i="1" s="1"/>
  <c r="H57" i="1"/>
  <c r="K57" i="1"/>
  <c r="M56" i="1"/>
  <c r="N56" i="1"/>
  <c r="Q34" i="1"/>
  <c r="R34" i="1" s="1"/>
  <c r="V34" i="1" s="1"/>
  <c r="J56" i="1"/>
  <c r="F58" i="1"/>
  <c r="I57" i="1"/>
  <c r="P35" i="1"/>
  <c r="U58" i="1" l="1"/>
  <c r="G58" i="1"/>
  <c r="L58" i="1" s="1"/>
  <c r="H58" i="1"/>
  <c r="K58" i="1"/>
  <c r="M57" i="1"/>
  <c r="N57" i="1"/>
  <c r="S34" i="1"/>
  <c r="W34" i="1" s="1"/>
  <c r="F59" i="1"/>
  <c r="I58" i="1"/>
  <c r="J57" i="1"/>
  <c r="O35" i="1"/>
  <c r="Q35" i="1" s="1"/>
  <c r="T36" i="1"/>
  <c r="U59" i="1" l="1"/>
  <c r="G59" i="1"/>
  <c r="L59" i="1" s="1"/>
  <c r="H59" i="1"/>
  <c r="K59" i="1"/>
  <c r="U60" i="1" s="1"/>
  <c r="M58" i="1"/>
  <c r="N58" i="1"/>
  <c r="J58" i="1"/>
  <c r="F60" i="1"/>
  <c r="I59" i="1"/>
  <c r="P36" i="1"/>
  <c r="R35" i="1"/>
  <c r="V35" i="1" s="1"/>
  <c r="S35" i="1"/>
  <c r="W35" i="1" s="1"/>
  <c r="O36" i="1"/>
  <c r="G60" i="1" l="1"/>
  <c r="K60" i="1" s="1"/>
  <c r="H60" i="1"/>
  <c r="M59" i="1"/>
  <c r="N59" i="1"/>
  <c r="Q36" i="1"/>
  <c r="S36" i="1" s="1"/>
  <c r="W36" i="1" s="1"/>
  <c r="F61" i="1"/>
  <c r="I60" i="1"/>
  <c r="J59" i="1"/>
  <c r="U61" i="1" l="1"/>
  <c r="L60" i="1"/>
  <c r="G61" i="1"/>
  <c r="K61" i="1" s="1"/>
  <c r="H61" i="1"/>
  <c r="M60" i="1"/>
  <c r="L61" i="1"/>
  <c r="N60" i="1"/>
  <c r="R36" i="1"/>
  <c r="V36" i="1" s="1"/>
  <c r="J60" i="1"/>
  <c r="O37" i="1"/>
  <c r="T37" i="1"/>
  <c r="F62" i="1"/>
  <c r="I61" i="1"/>
  <c r="T38" i="1"/>
  <c r="P37" i="1"/>
  <c r="U62" i="1" l="1"/>
  <c r="G62" i="1"/>
  <c r="L62" i="1" s="1"/>
  <c r="H62" i="1"/>
  <c r="K62" i="1"/>
  <c r="U63" i="1" s="1"/>
  <c r="M61" i="1"/>
  <c r="N61" i="1"/>
  <c r="Q37" i="1"/>
  <c r="R37" i="1" s="1"/>
  <c r="V37" i="1" s="1"/>
  <c r="F63" i="1"/>
  <c r="I62" i="1"/>
  <c r="J61" i="1"/>
  <c r="T39" i="1"/>
  <c r="P38" i="1"/>
  <c r="G63" i="1" l="1"/>
  <c r="L63" i="1" s="1"/>
  <c r="H63" i="1"/>
  <c r="K63" i="1"/>
  <c r="M62" i="1"/>
  <c r="N62" i="1"/>
  <c r="S37" i="1"/>
  <c r="W37" i="1" s="1"/>
  <c r="J62" i="1"/>
  <c r="F64" i="1"/>
  <c r="I63" i="1"/>
  <c r="P39" i="1"/>
  <c r="O38" i="1"/>
  <c r="Q38" i="1" s="1"/>
  <c r="U64" i="1" l="1"/>
  <c r="G64" i="1"/>
  <c r="L64" i="1" s="1"/>
  <c r="H64" i="1"/>
  <c r="K64" i="1"/>
  <c r="U65" i="1" s="1"/>
  <c r="M63" i="1"/>
  <c r="N63" i="1"/>
  <c r="F65" i="1"/>
  <c r="I64" i="1"/>
  <c r="J63" i="1"/>
  <c r="O39" i="1"/>
  <c r="Q39" i="1" s="1"/>
  <c r="S38" i="1"/>
  <c r="W38" i="1" s="1"/>
  <c r="R38" i="1"/>
  <c r="V38" i="1" s="1"/>
  <c r="T40" i="1"/>
  <c r="G65" i="1" l="1"/>
  <c r="H65" i="1"/>
  <c r="M64" i="1"/>
  <c r="K65" i="1"/>
  <c r="L65" i="1"/>
  <c r="N64" i="1"/>
  <c r="J64" i="1"/>
  <c r="F66" i="1"/>
  <c r="I65" i="1"/>
  <c r="P40" i="1"/>
  <c r="O40" i="1"/>
  <c r="S39" i="1"/>
  <c r="W39" i="1" s="1"/>
  <c r="R39" i="1"/>
  <c r="V39" i="1" s="1"/>
  <c r="U66" i="1" l="1"/>
  <c r="G66" i="1"/>
  <c r="K66" i="1" s="1"/>
  <c r="U67" i="1" s="1"/>
  <c r="H66" i="1"/>
  <c r="M65" i="1"/>
  <c r="N65" i="1"/>
  <c r="F67" i="1"/>
  <c r="I66" i="1"/>
  <c r="J65" i="1"/>
  <c r="Q40" i="1"/>
  <c r="L66" i="1" l="1"/>
  <c r="G67" i="1"/>
  <c r="L67" i="1" s="1"/>
  <c r="H67" i="1"/>
  <c r="K67" i="1"/>
  <c r="U68" i="1" s="1"/>
  <c r="M66" i="1"/>
  <c r="N66" i="1"/>
  <c r="O41" i="1"/>
  <c r="T41" i="1"/>
  <c r="J66" i="1"/>
  <c r="F68" i="1"/>
  <c r="I67" i="1"/>
  <c r="S40" i="1"/>
  <c r="W40" i="1" s="1"/>
  <c r="R40" i="1"/>
  <c r="V40" i="1" s="1"/>
  <c r="P41" i="1"/>
  <c r="T42" i="1"/>
  <c r="G68" i="1" l="1"/>
  <c r="L68" i="1" s="1"/>
  <c r="H68" i="1"/>
  <c r="K68" i="1"/>
  <c r="M67" i="1"/>
  <c r="N67" i="1"/>
  <c r="Q41" i="1"/>
  <c r="S41" i="1" s="1"/>
  <c r="W41" i="1" s="1"/>
  <c r="J67" i="1"/>
  <c r="F69" i="1"/>
  <c r="I68" i="1"/>
  <c r="P42" i="1"/>
  <c r="T43" i="1"/>
  <c r="U69" i="1" l="1"/>
  <c r="G69" i="1"/>
  <c r="L69" i="1" s="1"/>
  <c r="H69" i="1"/>
  <c r="K69" i="1"/>
  <c r="M68" i="1"/>
  <c r="N68" i="1"/>
  <c r="R41" i="1"/>
  <c r="V41" i="1" s="1"/>
  <c r="F70" i="1"/>
  <c r="I69" i="1"/>
  <c r="J68" i="1"/>
  <c r="P43" i="1"/>
  <c r="O42" i="1"/>
  <c r="Q42" i="1" s="1"/>
  <c r="U70" i="1" l="1"/>
  <c r="G70" i="1"/>
  <c r="L70" i="1" s="1"/>
  <c r="H70" i="1"/>
  <c r="K70" i="1"/>
  <c r="M69" i="1"/>
  <c r="N69" i="1"/>
  <c r="J69" i="1"/>
  <c r="F71" i="1"/>
  <c r="I70" i="1"/>
  <c r="O43" i="1"/>
  <c r="Q43" i="1" s="1"/>
  <c r="R42" i="1"/>
  <c r="V42" i="1" s="1"/>
  <c r="S42" i="1"/>
  <c r="W42" i="1" s="1"/>
  <c r="T44" i="1"/>
  <c r="U71" i="1" l="1"/>
  <c r="M70" i="1"/>
  <c r="G71" i="1"/>
  <c r="K71" i="1" s="1"/>
  <c r="H71" i="1"/>
  <c r="N70" i="1"/>
  <c r="J70" i="1"/>
  <c r="F72" i="1"/>
  <c r="I71" i="1"/>
  <c r="P44" i="1"/>
  <c r="O44" i="1"/>
  <c r="R43" i="1"/>
  <c r="V43" i="1" s="1"/>
  <c r="S43" i="1"/>
  <c r="W43" i="1" s="1"/>
  <c r="U72" i="1" l="1"/>
  <c r="G72" i="1"/>
  <c r="L72" i="1" s="1"/>
  <c r="H72" i="1"/>
  <c r="M71" i="1"/>
  <c r="L71" i="1"/>
  <c r="K72" i="1"/>
  <c r="N71" i="1"/>
  <c r="J71" i="1"/>
  <c r="F73" i="1"/>
  <c r="I72" i="1"/>
  <c r="Q44" i="1"/>
  <c r="S44" i="1" s="1"/>
  <c r="W44" i="1" s="1"/>
  <c r="T45" i="1"/>
  <c r="U73" i="1" l="1"/>
  <c r="G73" i="1"/>
  <c r="K73" i="1" s="1"/>
  <c r="H73" i="1"/>
  <c r="N72" i="1"/>
  <c r="M72" i="1"/>
  <c r="R44" i="1"/>
  <c r="V44" i="1" s="1"/>
  <c r="F74" i="1"/>
  <c r="I73" i="1"/>
  <c r="J72" i="1"/>
  <c r="P45" i="1"/>
  <c r="O45" i="1"/>
  <c r="U74" i="1" l="1"/>
  <c r="G74" i="1"/>
  <c r="K74" i="1" s="1"/>
  <c r="H74" i="1"/>
  <c r="L73" i="1"/>
  <c r="M73" i="1"/>
  <c r="N73" i="1"/>
  <c r="J73" i="1"/>
  <c r="Q45" i="1"/>
  <c r="R45" i="1" s="1"/>
  <c r="V45" i="1" s="1"/>
  <c r="F75" i="1"/>
  <c r="I74" i="1"/>
  <c r="T46" i="1"/>
  <c r="U75" i="1" l="1"/>
  <c r="L74" i="1"/>
  <c r="G75" i="1"/>
  <c r="K75" i="1" s="1"/>
  <c r="U76" i="1" s="1"/>
  <c r="H75" i="1"/>
  <c r="L75" i="1"/>
  <c r="M74" i="1"/>
  <c r="N74" i="1"/>
  <c r="J74" i="1"/>
  <c r="S45" i="1"/>
  <c r="W45" i="1" s="1"/>
  <c r="F76" i="1"/>
  <c r="I75" i="1"/>
  <c r="O46" i="1"/>
  <c r="T47" i="1"/>
  <c r="P46" i="1"/>
  <c r="G76" i="1" l="1"/>
  <c r="H76" i="1"/>
  <c r="K76" i="1"/>
  <c r="L76" i="1"/>
  <c r="M75" i="1"/>
  <c r="N75" i="1"/>
  <c r="O47" i="1"/>
  <c r="J75" i="1"/>
  <c r="M76" i="1" s="1"/>
  <c r="Q46" i="1"/>
  <c r="R46" i="1" s="1"/>
  <c r="V46" i="1" s="1"/>
  <c r="F77" i="1"/>
  <c r="I76" i="1"/>
  <c r="P47" i="1"/>
  <c r="U77" i="1" l="1"/>
  <c r="G77" i="1"/>
  <c r="H77" i="1"/>
  <c r="K77" i="1"/>
  <c r="L77" i="1"/>
  <c r="N76" i="1"/>
  <c r="S46" i="1"/>
  <c r="W46" i="1" s="1"/>
  <c r="J76" i="1"/>
  <c r="F78" i="1"/>
  <c r="I77" i="1"/>
  <c r="M77" i="1"/>
  <c r="Q47" i="1"/>
  <c r="T48" i="1"/>
  <c r="U78" i="1" l="1"/>
  <c r="G78" i="1"/>
  <c r="L78" i="1" s="1"/>
  <c r="H78" i="1"/>
  <c r="K78" i="1"/>
  <c r="N77" i="1"/>
  <c r="O48" i="1"/>
  <c r="F79" i="1"/>
  <c r="I78" i="1"/>
  <c r="J77" i="1"/>
  <c r="R47" i="1"/>
  <c r="V47" i="1" s="1"/>
  <c r="S47" i="1"/>
  <c r="W47" i="1" s="1"/>
  <c r="P48" i="1"/>
  <c r="U79" i="1" l="1"/>
  <c r="G79" i="1"/>
  <c r="H79" i="1"/>
  <c r="M78" i="1"/>
  <c r="K79" i="1"/>
  <c r="U80" i="1" s="1"/>
  <c r="L79" i="1"/>
  <c r="N78" i="1"/>
  <c r="Q48" i="1"/>
  <c r="R48" i="1" s="1"/>
  <c r="V48" i="1" s="1"/>
  <c r="J78" i="1"/>
  <c r="F80" i="1"/>
  <c r="I79" i="1"/>
  <c r="G80" i="1" l="1"/>
  <c r="H80" i="1"/>
  <c r="K80" i="1"/>
  <c r="L80" i="1"/>
  <c r="M79" i="1"/>
  <c r="N79" i="1"/>
  <c r="S48" i="1"/>
  <c r="W48" i="1" s="1"/>
  <c r="J79" i="1"/>
  <c r="I80" i="1"/>
  <c r="F81" i="1"/>
  <c r="O49" i="1"/>
  <c r="T49" i="1"/>
  <c r="T50" i="1"/>
  <c r="P49" i="1"/>
  <c r="U81" i="1" l="1"/>
  <c r="G81" i="1"/>
  <c r="L81" i="1" s="1"/>
  <c r="H81" i="1"/>
  <c r="K81" i="1"/>
  <c r="U82" i="1" s="1"/>
  <c r="M80" i="1"/>
  <c r="N80" i="1"/>
  <c r="Q49" i="1"/>
  <c r="R49" i="1" s="1"/>
  <c r="V49" i="1" s="1"/>
  <c r="F82" i="1"/>
  <c r="I81" i="1"/>
  <c r="J80" i="1"/>
  <c r="T51" i="1"/>
  <c r="P50" i="1"/>
  <c r="G82" i="1" l="1"/>
  <c r="L82" i="1" s="1"/>
  <c r="H82" i="1"/>
  <c r="K82" i="1"/>
  <c r="M81" i="1"/>
  <c r="N81" i="1"/>
  <c r="S49" i="1"/>
  <c r="W49" i="1" s="1"/>
  <c r="J81" i="1"/>
  <c r="I82" i="1"/>
  <c r="F83" i="1"/>
  <c r="P51" i="1"/>
  <c r="O50" i="1"/>
  <c r="Q50" i="1" s="1"/>
  <c r="U83" i="1" l="1"/>
  <c r="G83" i="1"/>
  <c r="K83" i="1" s="1"/>
  <c r="U84" i="1" s="1"/>
  <c r="H83" i="1"/>
  <c r="M82" i="1"/>
  <c r="N82" i="1"/>
  <c r="J82" i="1"/>
  <c r="F84" i="1"/>
  <c r="I83" i="1"/>
  <c r="R50" i="1"/>
  <c r="V50" i="1" s="1"/>
  <c r="S50" i="1"/>
  <c r="W50" i="1" s="1"/>
  <c r="O51" i="1"/>
  <c r="Q51" i="1" s="1"/>
  <c r="T52" i="1"/>
  <c r="L83" i="1" l="1"/>
  <c r="G84" i="1"/>
  <c r="L84" i="1" s="1"/>
  <c r="H84" i="1"/>
  <c r="M83" i="1"/>
  <c r="N83" i="1"/>
  <c r="F85" i="1"/>
  <c r="I84" i="1"/>
  <c r="J83" i="1"/>
  <c r="O52" i="1"/>
  <c r="P52" i="1"/>
  <c r="S51" i="1"/>
  <c r="W51" i="1" s="1"/>
  <c r="R51" i="1"/>
  <c r="V51" i="1" s="1"/>
  <c r="G85" i="1" l="1"/>
  <c r="K85" i="1" s="1"/>
  <c r="H85" i="1"/>
  <c r="K84" i="1"/>
  <c r="U85" i="1" s="1"/>
  <c r="L85" i="1"/>
  <c r="N84" i="1"/>
  <c r="M84" i="1"/>
  <c r="F86" i="1"/>
  <c r="I85" i="1"/>
  <c r="J84" i="1"/>
  <c r="Q52" i="1"/>
  <c r="U86" i="1" l="1"/>
  <c r="G86" i="1"/>
  <c r="L86" i="1" s="1"/>
  <c r="H86" i="1"/>
  <c r="K86" i="1"/>
  <c r="U87" i="1" s="1"/>
  <c r="M85" i="1"/>
  <c r="N85" i="1"/>
  <c r="O53" i="1"/>
  <c r="T53" i="1"/>
  <c r="J85" i="1"/>
  <c r="F87" i="1"/>
  <c r="I86" i="1"/>
  <c r="R52" i="1"/>
  <c r="V52" i="1" s="1"/>
  <c r="S52" i="1"/>
  <c r="W52" i="1" s="1"/>
  <c r="P53" i="1"/>
  <c r="T54" i="1"/>
  <c r="G87" i="1" l="1"/>
  <c r="L87" i="1" s="1"/>
  <c r="H87" i="1"/>
  <c r="K87" i="1"/>
  <c r="M86" i="1"/>
  <c r="N86" i="1"/>
  <c r="Q53" i="1"/>
  <c r="R53" i="1" s="1"/>
  <c r="V53" i="1" s="1"/>
  <c r="J86" i="1"/>
  <c r="F88" i="1"/>
  <c r="I87" i="1"/>
  <c r="P54" i="1"/>
  <c r="T55" i="1"/>
  <c r="U88" i="1" l="1"/>
  <c r="G88" i="1"/>
  <c r="L88" i="1" s="1"/>
  <c r="H88" i="1"/>
  <c r="K88" i="1"/>
  <c r="U89" i="1" s="1"/>
  <c r="M87" i="1"/>
  <c r="N87" i="1"/>
  <c r="S53" i="1"/>
  <c r="W53" i="1" s="1"/>
  <c r="F89" i="1"/>
  <c r="I88" i="1"/>
  <c r="J87" i="1"/>
  <c r="P55" i="1"/>
  <c r="O54" i="1"/>
  <c r="Q54" i="1" s="1"/>
  <c r="G89" i="1" l="1"/>
  <c r="K89" i="1" s="1"/>
  <c r="H89" i="1"/>
  <c r="M88" i="1"/>
  <c r="N88" i="1"/>
  <c r="J88" i="1"/>
  <c r="F90" i="1"/>
  <c r="I89" i="1"/>
  <c r="R54" i="1"/>
  <c r="V54" i="1" s="1"/>
  <c r="S54" i="1"/>
  <c r="W54" i="1" s="1"/>
  <c r="O55" i="1"/>
  <c r="Q55" i="1" s="1"/>
  <c r="T56" i="1"/>
  <c r="U90" i="1" l="1"/>
  <c r="G90" i="1"/>
  <c r="L90" i="1" s="1"/>
  <c r="H90" i="1"/>
  <c r="L89" i="1"/>
  <c r="M89" i="1"/>
  <c r="K90" i="1"/>
  <c r="U91" i="1" s="1"/>
  <c r="N89" i="1"/>
  <c r="F91" i="1"/>
  <c r="I90" i="1"/>
  <c r="J89" i="1"/>
  <c r="O56" i="1"/>
  <c r="P56" i="1"/>
  <c r="R55" i="1"/>
  <c r="V55" i="1" s="1"/>
  <c r="S55" i="1"/>
  <c r="W55" i="1" s="1"/>
  <c r="G91" i="1" l="1"/>
  <c r="L91" i="1" s="1"/>
  <c r="H91" i="1"/>
  <c r="K91" i="1"/>
  <c r="M90" i="1"/>
  <c r="N90" i="1"/>
  <c r="Q56" i="1"/>
  <c r="R56" i="1" s="1"/>
  <c r="V56" i="1" s="1"/>
  <c r="J90" i="1"/>
  <c r="F92" i="1"/>
  <c r="I91" i="1"/>
  <c r="T57" i="1"/>
  <c r="U92" i="1" l="1"/>
  <c r="G92" i="1"/>
  <c r="L92" i="1" s="1"/>
  <c r="H92" i="1"/>
  <c r="K92" i="1"/>
  <c r="U93" i="1" s="1"/>
  <c r="M91" i="1"/>
  <c r="N91" i="1"/>
  <c r="S56" i="1"/>
  <c r="W56" i="1" s="1"/>
  <c r="J91" i="1"/>
  <c r="F93" i="1"/>
  <c r="I92" i="1"/>
  <c r="P57" i="1"/>
  <c r="O57" i="1"/>
  <c r="G93" i="1" l="1"/>
  <c r="L93" i="1" s="1"/>
  <c r="H93" i="1"/>
  <c r="K93" i="1"/>
  <c r="M92" i="1"/>
  <c r="N92" i="1"/>
  <c r="J92" i="1"/>
  <c r="F94" i="1"/>
  <c r="I93" i="1"/>
  <c r="Q57" i="1"/>
  <c r="U94" i="1" l="1"/>
  <c r="G94" i="1"/>
  <c r="L94" i="1" s="1"/>
  <c r="H94" i="1"/>
  <c r="K94" i="1"/>
  <c r="M93" i="1"/>
  <c r="N93" i="1"/>
  <c r="J93" i="1"/>
  <c r="O58" i="1"/>
  <c r="T58" i="1"/>
  <c r="F95" i="1"/>
  <c r="I94" i="1"/>
  <c r="R57" i="1"/>
  <c r="V57" i="1" s="1"/>
  <c r="S57" i="1"/>
  <c r="W57" i="1" s="1"/>
  <c r="P58" i="1"/>
  <c r="U95" i="1" l="1"/>
  <c r="G95" i="1"/>
  <c r="L95" i="1" s="1"/>
  <c r="H95" i="1"/>
  <c r="K95" i="1"/>
  <c r="M94" i="1"/>
  <c r="N94" i="1"/>
  <c r="Q58" i="1"/>
  <c r="S58" i="1" s="1"/>
  <c r="W58" i="1" s="1"/>
  <c r="J94" i="1"/>
  <c r="F96" i="1"/>
  <c r="I95" i="1"/>
  <c r="T59" i="1"/>
  <c r="U96" i="1" l="1"/>
  <c r="G96" i="1"/>
  <c r="L96" i="1" s="1"/>
  <c r="H96" i="1"/>
  <c r="K96" i="1"/>
  <c r="U97" i="1" s="1"/>
  <c r="M95" i="1"/>
  <c r="N95" i="1"/>
  <c r="R58" i="1"/>
  <c r="V58" i="1" s="1"/>
  <c r="J95" i="1"/>
  <c r="F97" i="1"/>
  <c r="I96" i="1"/>
  <c r="O59" i="1"/>
  <c r="P59" i="1"/>
  <c r="T60" i="1"/>
  <c r="G97" i="1" l="1"/>
  <c r="L97" i="1" s="1"/>
  <c r="H97" i="1"/>
  <c r="M96" i="1"/>
  <c r="N96" i="1"/>
  <c r="J96" i="1"/>
  <c r="F98" i="1"/>
  <c r="I97" i="1"/>
  <c r="P60" i="1"/>
  <c r="Q59" i="1"/>
  <c r="K97" i="1" l="1"/>
  <c r="U98" i="1" s="1"/>
  <c r="G98" i="1"/>
  <c r="L98" i="1" s="1"/>
  <c r="H98" i="1"/>
  <c r="K98" i="1"/>
  <c r="M97" i="1"/>
  <c r="N97" i="1"/>
  <c r="J97" i="1"/>
  <c r="F99" i="1"/>
  <c r="I98" i="1"/>
  <c r="S59" i="1"/>
  <c r="W59" i="1" s="1"/>
  <c r="R59" i="1"/>
  <c r="V59" i="1" s="1"/>
  <c r="O60" i="1"/>
  <c r="Q60" i="1" s="1"/>
  <c r="T61" i="1"/>
  <c r="U99" i="1" l="1"/>
  <c r="G99" i="1"/>
  <c r="L99" i="1" s="1"/>
  <c r="H99" i="1"/>
  <c r="K99" i="1"/>
  <c r="M98" i="1"/>
  <c r="N98" i="1"/>
  <c r="J98" i="1"/>
  <c r="F100" i="1"/>
  <c r="I99" i="1"/>
  <c r="R60" i="1"/>
  <c r="V60" i="1" s="1"/>
  <c r="S60" i="1"/>
  <c r="W60" i="1" s="1"/>
  <c r="O61" i="1"/>
  <c r="P61" i="1"/>
  <c r="U100" i="1" l="1"/>
  <c r="G100" i="1"/>
  <c r="K100" i="1" s="1"/>
  <c r="H100" i="1"/>
  <c r="M99" i="1"/>
  <c r="N99" i="1"/>
  <c r="F101" i="1"/>
  <c r="I100" i="1"/>
  <c r="Q61" i="1"/>
  <c r="S61" i="1" s="1"/>
  <c r="W61" i="1" s="1"/>
  <c r="J99" i="1"/>
  <c r="U101" i="1" l="1"/>
  <c r="L100" i="1"/>
  <c r="G101" i="1"/>
  <c r="K101" i="1" s="1"/>
  <c r="H101" i="1"/>
  <c r="L101" i="1"/>
  <c r="M100" i="1"/>
  <c r="N100" i="1"/>
  <c r="R61" i="1"/>
  <c r="V61" i="1" s="1"/>
  <c r="O62" i="1"/>
  <c r="T62" i="1"/>
  <c r="F102" i="1"/>
  <c r="I101" i="1"/>
  <c r="J100" i="1"/>
  <c r="P62" i="1"/>
  <c r="T63" i="1"/>
  <c r="U102" i="1" l="1"/>
  <c r="G102" i="1"/>
  <c r="K102" i="1" s="1"/>
  <c r="H102" i="1"/>
  <c r="M101" i="1"/>
  <c r="N101" i="1"/>
  <c r="Q62" i="1"/>
  <c r="R62" i="1" s="1"/>
  <c r="V62" i="1" s="1"/>
  <c r="J101" i="1"/>
  <c r="F103" i="1"/>
  <c r="I102" i="1"/>
  <c r="T64" i="1"/>
  <c r="P63" i="1"/>
  <c r="U103" i="1" l="1"/>
  <c r="L102" i="1"/>
  <c r="G103" i="1"/>
  <c r="K103" i="1" s="1"/>
  <c r="H103" i="1"/>
  <c r="M102" i="1"/>
  <c r="N102" i="1"/>
  <c r="S62" i="1"/>
  <c r="W62" i="1" s="1"/>
  <c r="F104" i="1"/>
  <c r="I103" i="1"/>
  <c r="J102" i="1"/>
  <c r="O63" i="1"/>
  <c r="Q63" i="1" s="1"/>
  <c r="P64" i="1"/>
  <c r="U104" i="1" l="1"/>
  <c r="G104" i="1"/>
  <c r="K104" i="1" s="1"/>
  <c r="H104" i="1"/>
  <c r="L103" i="1"/>
  <c r="M103" i="1"/>
  <c r="N103" i="1"/>
  <c r="J103" i="1"/>
  <c r="F105" i="1"/>
  <c r="I104" i="1"/>
  <c r="R63" i="1"/>
  <c r="V63" i="1" s="1"/>
  <c r="S63" i="1"/>
  <c r="W63" i="1" s="1"/>
  <c r="T65" i="1"/>
  <c r="O64" i="1"/>
  <c r="Q64" i="1" s="1"/>
  <c r="U105" i="1" l="1"/>
  <c r="L104" i="1"/>
  <c r="G105" i="1"/>
  <c r="K105" i="1" s="1"/>
  <c r="H105" i="1"/>
  <c r="M104" i="1"/>
  <c r="N104" i="1"/>
  <c r="F106" i="1"/>
  <c r="I105" i="1"/>
  <c r="J104" i="1"/>
  <c r="R64" i="1"/>
  <c r="V64" i="1" s="1"/>
  <c r="S64" i="1"/>
  <c r="W64" i="1" s="1"/>
  <c r="P65" i="1"/>
  <c r="T66" i="1"/>
  <c r="O65" i="1"/>
  <c r="U106" i="1" l="1"/>
  <c r="L105" i="1"/>
  <c r="G106" i="1"/>
  <c r="L106" i="1" s="1"/>
  <c r="H106" i="1"/>
  <c r="K106" i="1"/>
  <c r="M105" i="1"/>
  <c r="N105" i="1"/>
  <c r="Q65" i="1"/>
  <c r="S65" i="1" s="1"/>
  <c r="W65" i="1" s="1"/>
  <c r="F107" i="1"/>
  <c r="I106" i="1"/>
  <c r="J105" i="1"/>
  <c r="P66" i="1"/>
  <c r="U107" i="1" l="1"/>
  <c r="G107" i="1"/>
  <c r="K107" i="1" s="1"/>
  <c r="U108" i="1" s="1"/>
  <c r="H107" i="1"/>
  <c r="M106" i="1"/>
  <c r="N106" i="1"/>
  <c r="R65" i="1"/>
  <c r="V65" i="1" s="1"/>
  <c r="F108" i="1"/>
  <c r="I107" i="1"/>
  <c r="J106" i="1"/>
  <c r="O66" i="1"/>
  <c r="Q66" i="1" s="1"/>
  <c r="T67" i="1"/>
  <c r="M107" i="1" l="1"/>
  <c r="G108" i="1"/>
  <c r="K108" i="1" s="1"/>
  <c r="H108" i="1"/>
  <c r="L107" i="1"/>
  <c r="N107" i="1"/>
  <c r="J107" i="1"/>
  <c r="F109" i="1"/>
  <c r="I108" i="1"/>
  <c r="P67" i="1"/>
  <c r="O67" i="1"/>
  <c r="S66" i="1"/>
  <c r="W66" i="1" s="1"/>
  <c r="R66" i="1"/>
  <c r="V66" i="1" s="1"/>
  <c r="U109" i="1" l="1"/>
  <c r="L108" i="1"/>
  <c r="G109" i="1"/>
  <c r="L109" i="1" s="1"/>
  <c r="H109" i="1"/>
  <c r="K109" i="1"/>
  <c r="M108" i="1"/>
  <c r="N108" i="1"/>
  <c r="F110" i="1"/>
  <c r="I109" i="1"/>
  <c r="J108" i="1"/>
  <c r="Q67" i="1"/>
  <c r="T68" i="1"/>
  <c r="U110" i="1" l="1"/>
  <c r="G110" i="1"/>
  <c r="L110" i="1" s="1"/>
  <c r="H110" i="1"/>
  <c r="K110" i="1"/>
  <c r="U111" i="1" s="1"/>
  <c r="M109" i="1"/>
  <c r="N109" i="1"/>
  <c r="F111" i="1"/>
  <c r="I110" i="1"/>
  <c r="J109" i="1"/>
  <c r="O68" i="1"/>
  <c r="S67" i="1"/>
  <c r="W67" i="1" s="1"/>
  <c r="R67" i="1"/>
  <c r="V67" i="1" s="1"/>
  <c r="P68" i="1"/>
  <c r="T69" i="1"/>
  <c r="G111" i="1" l="1"/>
  <c r="L111" i="1" s="1"/>
  <c r="H111" i="1"/>
  <c r="K111" i="1"/>
  <c r="M110" i="1"/>
  <c r="N110" i="1"/>
  <c r="Q68" i="1"/>
  <c r="R68" i="1" s="1"/>
  <c r="V68" i="1" s="1"/>
  <c r="F112" i="1"/>
  <c r="I111" i="1"/>
  <c r="J110" i="1"/>
  <c r="P69" i="1"/>
  <c r="T70" i="1"/>
  <c r="U112" i="1" l="1"/>
  <c r="G112" i="1"/>
  <c r="L112" i="1" s="1"/>
  <c r="H112" i="1"/>
  <c r="K112" i="1"/>
  <c r="M111" i="1"/>
  <c r="N111" i="1"/>
  <c r="S68" i="1"/>
  <c r="W68" i="1" s="1"/>
  <c r="J111" i="1"/>
  <c r="F113" i="1"/>
  <c r="I112" i="1"/>
  <c r="T71" i="1"/>
  <c r="P70" i="1"/>
  <c r="O69" i="1"/>
  <c r="Q69" i="1" s="1"/>
  <c r="U113" i="1" l="1"/>
  <c r="G113" i="1"/>
  <c r="L113" i="1" s="1"/>
  <c r="H113" i="1"/>
  <c r="K113" i="1"/>
  <c r="M112" i="1"/>
  <c r="N112" i="1"/>
  <c r="J112" i="1"/>
  <c r="F114" i="1"/>
  <c r="I113" i="1"/>
  <c r="O70" i="1"/>
  <c r="Q70" i="1" s="1"/>
  <c r="R69" i="1"/>
  <c r="V69" i="1" s="1"/>
  <c r="S69" i="1"/>
  <c r="W69" i="1" s="1"/>
  <c r="P71" i="1"/>
  <c r="U114" i="1" l="1"/>
  <c r="G114" i="1"/>
  <c r="L114" i="1" s="1"/>
  <c r="H114" i="1"/>
  <c r="K114" i="1"/>
  <c r="U115" i="1" s="1"/>
  <c r="M113" i="1"/>
  <c r="N113" i="1"/>
  <c r="J113" i="1"/>
  <c r="F115" i="1"/>
  <c r="I114" i="1"/>
  <c r="T72" i="1"/>
  <c r="R70" i="1"/>
  <c r="V70" i="1" s="1"/>
  <c r="S70" i="1"/>
  <c r="W70" i="1" s="1"/>
  <c r="O71" i="1"/>
  <c r="Q71" i="1" s="1"/>
  <c r="G115" i="1" l="1"/>
  <c r="K115" i="1" s="1"/>
  <c r="H115" i="1"/>
  <c r="M114" i="1"/>
  <c r="N114" i="1"/>
  <c r="J114" i="1"/>
  <c r="F116" i="1"/>
  <c r="I115" i="1"/>
  <c r="P72" i="1"/>
  <c r="R71" i="1"/>
  <c r="V71" i="1" s="1"/>
  <c r="S71" i="1"/>
  <c r="W71" i="1" s="1"/>
  <c r="O72" i="1"/>
  <c r="U116" i="1" l="1"/>
  <c r="L115" i="1"/>
  <c r="G116" i="1"/>
  <c r="L116" i="1" s="1"/>
  <c r="H116" i="1"/>
  <c r="K116" i="1"/>
  <c r="M115" i="1"/>
  <c r="N115" i="1"/>
  <c r="J115" i="1"/>
  <c r="F117" i="1"/>
  <c r="I116" i="1"/>
  <c r="Q72" i="1"/>
  <c r="T73" i="1"/>
  <c r="U117" i="1" l="1"/>
  <c r="G117" i="1"/>
  <c r="K117" i="1" s="1"/>
  <c r="H117" i="1"/>
  <c r="M116" i="1"/>
  <c r="N116" i="1"/>
  <c r="F118" i="1"/>
  <c r="I117" i="1"/>
  <c r="J116" i="1"/>
  <c r="P73" i="1"/>
  <c r="O73" i="1"/>
  <c r="S72" i="1"/>
  <c r="W72" i="1" s="1"/>
  <c r="R72" i="1"/>
  <c r="V72" i="1" s="1"/>
  <c r="U118" i="1" l="1"/>
  <c r="L117" i="1"/>
  <c r="G118" i="1"/>
  <c r="L118" i="1" s="1"/>
  <c r="H118" i="1"/>
  <c r="K118" i="1"/>
  <c r="M117" i="1"/>
  <c r="N117" i="1"/>
  <c r="Q73" i="1"/>
  <c r="S73" i="1" s="1"/>
  <c r="W73" i="1" s="1"/>
  <c r="F119" i="1"/>
  <c r="I118" i="1"/>
  <c r="J117" i="1"/>
  <c r="T74" i="1"/>
  <c r="U119" i="1" l="1"/>
  <c r="G119" i="1"/>
  <c r="K119" i="1" s="1"/>
  <c r="U120" i="1" s="1"/>
  <c r="H119" i="1"/>
  <c r="L119" i="1"/>
  <c r="M118" i="1"/>
  <c r="N118" i="1"/>
  <c r="R73" i="1"/>
  <c r="V73" i="1" s="1"/>
  <c r="J118" i="1"/>
  <c r="F120" i="1"/>
  <c r="I119" i="1"/>
  <c r="O74" i="1"/>
  <c r="P74" i="1"/>
  <c r="G120" i="1" l="1"/>
  <c r="L120" i="1" s="1"/>
  <c r="H120" i="1"/>
  <c r="K120" i="1"/>
  <c r="M119" i="1"/>
  <c r="N119" i="1"/>
  <c r="J119" i="1"/>
  <c r="F121" i="1"/>
  <c r="I120" i="1"/>
  <c r="Q74" i="1"/>
  <c r="R74" i="1" s="1"/>
  <c r="V74" i="1" s="1"/>
  <c r="T75" i="1"/>
  <c r="U121" i="1" l="1"/>
  <c r="G121" i="1"/>
  <c r="L121" i="1" s="1"/>
  <c r="H121" i="1"/>
  <c r="K121" i="1"/>
  <c r="U122" i="1" s="1"/>
  <c r="M120" i="1"/>
  <c r="N120" i="1"/>
  <c r="S74" i="1"/>
  <c r="W74" i="1" s="1"/>
  <c r="F122" i="1"/>
  <c r="I121" i="1"/>
  <c r="J120" i="1"/>
  <c r="P75" i="1"/>
  <c r="O75" i="1"/>
  <c r="G122" i="1" l="1"/>
  <c r="H122" i="1"/>
  <c r="K122" i="1"/>
  <c r="L122" i="1"/>
  <c r="M121" i="1"/>
  <c r="N121" i="1"/>
  <c r="J121" i="1"/>
  <c r="Q75" i="1"/>
  <c r="S75" i="1" s="1"/>
  <c r="W75" i="1" s="1"/>
  <c r="F123" i="1"/>
  <c r="I122" i="1"/>
  <c r="T76" i="1"/>
  <c r="U123" i="1" l="1"/>
  <c r="G123" i="1"/>
  <c r="L123" i="1" s="1"/>
  <c r="H123" i="1"/>
  <c r="K123" i="1"/>
  <c r="U124" i="1" s="1"/>
  <c r="M122" i="1"/>
  <c r="N122" i="1"/>
  <c r="J122" i="1"/>
  <c r="R75" i="1"/>
  <c r="V75" i="1" s="1"/>
  <c r="F124" i="1"/>
  <c r="I123" i="1"/>
  <c r="O76" i="1"/>
  <c r="P76" i="1"/>
  <c r="T77" i="1"/>
  <c r="G124" i="1" l="1"/>
  <c r="L124" i="1" s="1"/>
  <c r="H124" i="1"/>
  <c r="K124" i="1"/>
  <c r="M123" i="1"/>
  <c r="N123" i="1"/>
  <c r="J123" i="1"/>
  <c r="F125" i="1"/>
  <c r="I124" i="1"/>
  <c r="P77" i="1"/>
  <c r="Q76" i="1"/>
  <c r="U125" i="1" l="1"/>
  <c r="G125" i="1"/>
  <c r="L125" i="1" s="1"/>
  <c r="H125" i="1"/>
  <c r="K125" i="1"/>
  <c r="U126" i="1" s="1"/>
  <c r="M124" i="1"/>
  <c r="N124" i="1"/>
  <c r="F126" i="1"/>
  <c r="I125" i="1"/>
  <c r="J125" i="1" s="1"/>
  <c r="J124" i="1"/>
  <c r="R76" i="1"/>
  <c r="V76" i="1" s="1"/>
  <c r="S76" i="1"/>
  <c r="W76" i="1" s="1"/>
  <c r="O77" i="1"/>
  <c r="Q77" i="1" s="1"/>
  <c r="T78" i="1"/>
  <c r="G126" i="1" l="1"/>
  <c r="H126" i="1"/>
  <c r="K126" i="1"/>
  <c r="L126" i="1"/>
  <c r="M125" i="1"/>
  <c r="N125" i="1"/>
  <c r="F127" i="1"/>
  <c r="I126" i="1"/>
  <c r="J126" i="1" s="1"/>
  <c r="O78" i="1"/>
  <c r="S77" i="1"/>
  <c r="W77" i="1" s="1"/>
  <c r="R77" i="1"/>
  <c r="V77" i="1" s="1"/>
  <c r="P78" i="1"/>
  <c r="U127" i="1" l="1"/>
  <c r="G127" i="1"/>
  <c r="L127" i="1" s="1"/>
  <c r="H127" i="1"/>
  <c r="K127" i="1"/>
  <c r="M126" i="1"/>
  <c r="N126" i="1"/>
  <c r="T79" i="1"/>
  <c r="F128" i="1"/>
  <c r="I127" i="1"/>
  <c r="J127" i="1" s="1"/>
  <c r="Q78" i="1"/>
  <c r="U128" i="1" l="1"/>
  <c r="G128" i="1"/>
  <c r="L128" i="1" s="1"/>
  <c r="H128" i="1"/>
  <c r="K128" i="1"/>
  <c r="M127" i="1"/>
  <c r="M128" i="1" s="1"/>
  <c r="N127" i="1"/>
  <c r="P79" i="1"/>
  <c r="O79" i="1"/>
  <c r="T80" i="1"/>
  <c r="F129" i="1"/>
  <c r="I128" i="1"/>
  <c r="J128" i="1" s="1"/>
  <c r="R78" i="1"/>
  <c r="V78" i="1" s="1"/>
  <c r="S78" i="1"/>
  <c r="W78" i="1" s="1"/>
  <c r="U129" i="1" l="1"/>
  <c r="G129" i="1"/>
  <c r="L129" i="1" s="1"/>
  <c r="H129" i="1"/>
  <c r="M129" i="1" s="1"/>
  <c r="K129" i="1"/>
  <c r="N128" i="1"/>
  <c r="Q79" i="1"/>
  <c r="S79" i="1" s="1"/>
  <c r="W79" i="1" s="1"/>
  <c r="O80" i="1"/>
  <c r="P80" i="1"/>
  <c r="F130" i="1"/>
  <c r="I129" i="1"/>
  <c r="J129" i="1" s="1"/>
  <c r="U130" i="1" l="1"/>
  <c r="G130" i="1"/>
  <c r="L130" i="1" s="1"/>
  <c r="H130" i="1"/>
  <c r="K130" i="1"/>
  <c r="U131" i="1" s="1"/>
  <c r="N129" i="1"/>
  <c r="R79" i="1"/>
  <c r="V79" i="1" s="1"/>
  <c r="Q80" i="1"/>
  <c r="R80" i="1" s="1"/>
  <c r="T81" i="1"/>
  <c r="F131" i="1"/>
  <c r="I130" i="1"/>
  <c r="J130" i="1" s="1"/>
  <c r="M130" i="1"/>
  <c r="G131" i="1" l="1"/>
  <c r="H131" i="1"/>
  <c r="K131" i="1"/>
  <c r="L131" i="1"/>
  <c r="N130" i="1"/>
  <c r="V80" i="1"/>
  <c r="S80" i="1"/>
  <c r="W80" i="1" s="1"/>
  <c r="O81" i="1"/>
  <c r="P81" i="1"/>
  <c r="F132" i="1"/>
  <c r="I131" i="1"/>
  <c r="J131" i="1" s="1"/>
  <c r="M131" i="1"/>
  <c r="U132" i="1" l="1"/>
  <c r="G132" i="1"/>
  <c r="L132" i="1" s="1"/>
  <c r="H132" i="1"/>
  <c r="M132" i="1" s="1"/>
  <c r="K132" i="1"/>
  <c r="U133" i="1" s="1"/>
  <c r="N131" i="1"/>
  <c r="T82" i="1"/>
  <c r="Q81" i="1"/>
  <c r="R81" i="1" s="1"/>
  <c r="V81" i="1" s="1"/>
  <c r="F133" i="1"/>
  <c r="I132" i="1"/>
  <c r="J132" i="1" s="1"/>
  <c r="G133" i="1" l="1"/>
  <c r="K133" i="1" s="1"/>
  <c r="H133" i="1"/>
  <c r="M133" i="1" s="1"/>
  <c r="L133" i="1"/>
  <c r="N132" i="1"/>
  <c r="P82" i="1"/>
  <c r="O82" i="1"/>
  <c r="T83" i="1"/>
  <c r="S81" i="1"/>
  <c r="W81" i="1" s="1"/>
  <c r="F134" i="1"/>
  <c r="I133" i="1"/>
  <c r="J133" i="1" s="1"/>
  <c r="U134" i="1" l="1"/>
  <c r="G134" i="1"/>
  <c r="K134" i="1" s="1"/>
  <c r="H134" i="1"/>
  <c r="L134" i="1"/>
  <c r="N133" i="1"/>
  <c r="Q82" i="1"/>
  <c r="S82" i="1" s="1"/>
  <c r="W82" i="1" s="1"/>
  <c r="O83" i="1"/>
  <c r="F135" i="1"/>
  <c r="I134" i="1"/>
  <c r="J134" i="1" s="1"/>
  <c r="M134" i="1"/>
  <c r="P83" i="1"/>
  <c r="U135" i="1" l="1"/>
  <c r="G135" i="1"/>
  <c r="K135" i="1" s="1"/>
  <c r="U136" i="1" s="1"/>
  <c r="H135" i="1"/>
  <c r="L135" i="1"/>
  <c r="N134" i="1"/>
  <c r="R82" i="1"/>
  <c r="V82" i="1" s="1"/>
  <c r="F136" i="1"/>
  <c r="I135" i="1"/>
  <c r="J135" i="1" s="1"/>
  <c r="T84" i="1"/>
  <c r="Q83" i="1"/>
  <c r="G136" i="1" l="1"/>
  <c r="K136" i="1" s="1"/>
  <c r="H136" i="1"/>
  <c r="L136" i="1"/>
  <c r="N135" i="1"/>
  <c r="M135" i="1"/>
  <c r="F137" i="1"/>
  <c r="I136" i="1"/>
  <c r="J136" i="1" s="1"/>
  <c r="S83" i="1"/>
  <c r="W83" i="1" s="1"/>
  <c r="R83" i="1"/>
  <c r="V83" i="1" s="1"/>
  <c r="P84" i="1"/>
  <c r="O84" i="1"/>
  <c r="U137" i="1" l="1"/>
  <c r="G137" i="1"/>
  <c r="K137" i="1" s="1"/>
  <c r="H137" i="1"/>
  <c r="L137" i="1"/>
  <c r="M136" i="1"/>
  <c r="N136" i="1"/>
  <c r="Q84" i="1"/>
  <c r="R84" i="1" s="1"/>
  <c r="V84" i="1" s="1"/>
  <c r="F138" i="1"/>
  <c r="I137" i="1"/>
  <c r="J137" i="1" s="1"/>
  <c r="T85" i="1"/>
  <c r="U138" i="1" l="1"/>
  <c r="G138" i="1"/>
  <c r="K138" i="1" s="1"/>
  <c r="U139" i="1" s="1"/>
  <c r="H138" i="1"/>
  <c r="N137" i="1"/>
  <c r="M137" i="1"/>
  <c r="S84" i="1"/>
  <c r="W84" i="1" s="1"/>
  <c r="F139" i="1"/>
  <c r="I138" i="1"/>
  <c r="J138" i="1" s="1"/>
  <c r="O85" i="1"/>
  <c r="P85" i="1"/>
  <c r="G139" i="1" l="1"/>
  <c r="K139" i="1" s="1"/>
  <c r="H139" i="1"/>
  <c r="L138" i="1"/>
  <c r="L139" i="1"/>
  <c r="M138" i="1"/>
  <c r="N138" i="1"/>
  <c r="F140" i="1"/>
  <c r="I139" i="1"/>
  <c r="J139" i="1" s="1"/>
  <c r="T86" i="1"/>
  <c r="Q85" i="1"/>
  <c r="U140" i="1" l="1"/>
  <c r="G140" i="1"/>
  <c r="L140" i="1" s="1"/>
  <c r="H140" i="1"/>
  <c r="K140" i="1"/>
  <c r="U141" i="1" s="1"/>
  <c r="M139" i="1"/>
  <c r="N139" i="1"/>
  <c r="F141" i="1"/>
  <c r="I140" i="1"/>
  <c r="J140" i="1" s="1"/>
  <c r="R85" i="1"/>
  <c r="V85" i="1" s="1"/>
  <c r="S85" i="1"/>
  <c r="W85" i="1" s="1"/>
  <c r="T87" i="1"/>
  <c r="P86" i="1"/>
  <c r="O86" i="1"/>
  <c r="G141" i="1" l="1"/>
  <c r="K141" i="1" s="1"/>
  <c r="H141" i="1"/>
  <c r="L141" i="1"/>
  <c r="N140" i="1"/>
  <c r="M140" i="1"/>
  <c r="Q86" i="1"/>
  <c r="S86" i="1" s="1"/>
  <c r="W86" i="1" s="1"/>
  <c r="F142" i="1"/>
  <c r="I141" i="1"/>
  <c r="J141" i="1" s="1"/>
  <c r="P87" i="1"/>
  <c r="U142" i="1" l="1"/>
  <c r="G142" i="1"/>
  <c r="K142" i="1" s="1"/>
  <c r="U143" i="1" s="1"/>
  <c r="H142" i="1"/>
  <c r="M141" i="1"/>
  <c r="R86" i="1"/>
  <c r="V86" i="1" s="1"/>
  <c r="N141" i="1"/>
  <c r="F143" i="1"/>
  <c r="I142" i="1"/>
  <c r="J142" i="1" s="1"/>
  <c r="O87" i="1"/>
  <c r="Q87" i="1" s="1"/>
  <c r="T88" i="1"/>
  <c r="G143" i="1" l="1"/>
  <c r="K143" i="1" s="1"/>
  <c r="H143" i="1"/>
  <c r="L142" i="1"/>
  <c r="L143" i="1"/>
  <c r="M142" i="1"/>
  <c r="N142" i="1"/>
  <c r="F144" i="1"/>
  <c r="I143" i="1"/>
  <c r="J143" i="1" s="1"/>
  <c r="O88" i="1"/>
  <c r="T89" i="1"/>
  <c r="P88" i="1"/>
  <c r="R87" i="1"/>
  <c r="V87" i="1" s="1"/>
  <c r="S87" i="1"/>
  <c r="W87" i="1" s="1"/>
  <c r="U144" i="1" l="1"/>
  <c r="G144" i="1"/>
  <c r="L144" i="1" s="1"/>
  <c r="H144" i="1"/>
  <c r="K144" i="1"/>
  <c r="U145" i="1" s="1"/>
  <c r="M143" i="1"/>
  <c r="N143" i="1"/>
  <c r="F145" i="1"/>
  <c r="I144" i="1"/>
  <c r="J144" i="1" s="1"/>
  <c r="O89" i="1"/>
  <c r="P89" i="1"/>
  <c r="Q88" i="1"/>
  <c r="G145" i="1" l="1"/>
  <c r="L145" i="1" s="1"/>
  <c r="H145" i="1"/>
  <c r="K145" i="1"/>
  <c r="M144" i="1"/>
  <c r="N144" i="1"/>
  <c r="F146" i="1"/>
  <c r="I145" i="1"/>
  <c r="J145" i="1" s="1"/>
  <c r="T90" i="1"/>
  <c r="S88" i="1"/>
  <c r="W88" i="1" s="1"/>
  <c r="R88" i="1"/>
  <c r="V88" i="1" s="1"/>
  <c r="Q89" i="1"/>
  <c r="U146" i="1" l="1"/>
  <c r="G146" i="1"/>
  <c r="K146" i="1" s="1"/>
  <c r="U147" i="1" s="1"/>
  <c r="H146" i="1"/>
  <c r="L146" i="1"/>
  <c r="M145" i="1"/>
  <c r="N145" i="1"/>
  <c r="F147" i="1"/>
  <c r="I146" i="1"/>
  <c r="J146" i="1" s="1"/>
  <c r="R89" i="1"/>
  <c r="V89" i="1" s="1"/>
  <c r="S89" i="1"/>
  <c r="W89" i="1" s="1"/>
  <c r="T91" i="1"/>
  <c r="P90" i="1"/>
  <c r="O90" i="1"/>
  <c r="G147" i="1" l="1"/>
  <c r="L147" i="1" s="1"/>
  <c r="H147" i="1"/>
  <c r="K147" i="1"/>
  <c r="M146" i="1"/>
  <c r="N146" i="1"/>
  <c r="O91" i="1"/>
  <c r="F148" i="1"/>
  <c r="I147" i="1"/>
  <c r="J147" i="1" s="1"/>
  <c r="Q90" i="1"/>
  <c r="R90" i="1" s="1"/>
  <c r="V90" i="1" s="1"/>
  <c r="P91" i="1"/>
  <c r="U148" i="1" l="1"/>
  <c r="G148" i="1"/>
  <c r="L148" i="1" s="1"/>
  <c r="H148" i="1"/>
  <c r="K148" i="1"/>
  <c r="U149" i="1" s="1"/>
  <c r="N147" i="1"/>
  <c r="M147" i="1"/>
  <c r="S90" i="1"/>
  <c r="W90" i="1" s="1"/>
  <c r="Q91" i="1"/>
  <c r="R91" i="1" s="1"/>
  <c r="V91" i="1" s="1"/>
  <c r="F149" i="1"/>
  <c r="I148" i="1"/>
  <c r="J148" i="1" s="1"/>
  <c r="G149" i="1" l="1"/>
  <c r="K149" i="1" s="1"/>
  <c r="H149" i="1"/>
  <c r="L149" i="1"/>
  <c r="M148" i="1"/>
  <c r="N148" i="1"/>
  <c r="S91" i="1"/>
  <c r="W91" i="1" s="1"/>
  <c r="O92" i="1"/>
  <c r="T92" i="1"/>
  <c r="F150" i="1"/>
  <c r="I149" i="1"/>
  <c r="J149" i="1" s="1"/>
  <c r="P92" i="1"/>
  <c r="U150" i="1" l="1"/>
  <c r="G150" i="1"/>
  <c r="L150" i="1" s="1"/>
  <c r="H150" i="1"/>
  <c r="K150" i="1"/>
  <c r="M149" i="1"/>
  <c r="N149" i="1"/>
  <c r="Q92" i="1"/>
  <c r="S92" i="1" s="1"/>
  <c r="W92" i="1" s="1"/>
  <c r="F151" i="1"/>
  <c r="I150" i="1"/>
  <c r="J150" i="1" s="1"/>
  <c r="T93" i="1"/>
  <c r="U151" i="1" l="1"/>
  <c r="G151" i="1"/>
  <c r="K151" i="1" s="1"/>
  <c r="H151" i="1"/>
  <c r="L151" i="1"/>
  <c r="M150" i="1"/>
  <c r="N150" i="1"/>
  <c r="R92" i="1"/>
  <c r="V92" i="1" s="1"/>
  <c r="F152" i="1"/>
  <c r="I151" i="1"/>
  <c r="J151" i="1" s="1"/>
  <c r="P93" i="1"/>
  <c r="T94" i="1"/>
  <c r="O93" i="1"/>
  <c r="U152" i="1" l="1"/>
  <c r="G152" i="1"/>
  <c r="L152" i="1" s="1"/>
  <c r="H152" i="1"/>
  <c r="K152" i="1"/>
  <c r="M151" i="1"/>
  <c r="M152" i="1" s="1"/>
  <c r="N151" i="1"/>
  <c r="Q93" i="1"/>
  <c r="S93" i="1" s="1"/>
  <c r="W93" i="1" s="1"/>
  <c r="O94" i="1"/>
  <c r="F153" i="1"/>
  <c r="I152" i="1"/>
  <c r="J152" i="1" s="1"/>
  <c r="P94" i="1"/>
  <c r="T95" i="1"/>
  <c r="U153" i="1" l="1"/>
  <c r="G153" i="1"/>
  <c r="L153" i="1" s="1"/>
  <c r="H153" i="1"/>
  <c r="K153" i="1"/>
  <c r="U154" i="1" s="1"/>
  <c r="N152" i="1"/>
  <c r="Q94" i="1"/>
  <c r="S94" i="1" s="1"/>
  <c r="W94" i="1" s="1"/>
  <c r="R93" i="1"/>
  <c r="V93" i="1" s="1"/>
  <c r="O95" i="1"/>
  <c r="F154" i="1"/>
  <c r="I153" i="1"/>
  <c r="J153" i="1" s="1"/>
  <c r="M153" i="1"/>
  <c r="T96" i="1"/>
  <c r="P95" i="1"/>
  <c r="G154" i="1" l="1"/>
  <c r="H154" i="1"/>
  <c r="M154" i="1" s="1"/>
  <c r="K154" i="1"/>
  <c r="L154" i="1"/>
  <c r="N153" i="1"/>
  <c r="R94" i="1"/>
  <c r="V94" i="1" s="1"/>
  <c r="F155" i="1"/>
  <c r="I154" i="1"/>
  <c r="J154" i="1" s="1"/>
  <c r="P96" i="1"/>
  <c r="Q95" i="1"/>
  <c r="U155" i="1" l="1"/>
  <c r="G155" i="1"/>
  <c r="L155" i="1" s="1"/>
  <c r="H155" i="1"/>
  <c r="K155" i="1"/>
  <c r="N154" i="1"/>
  <c r="F156" i="1"/>
  <c r="I155" i="1"/>
  <c r="J155" i="1" s="1"/>
  <c r="M155" i="1"/>
  <c r="O96" i="1"/>
  <c r="Q96" i="1" s="1"/>
  <c r="T97" i="1"/>
  <c r="R95" i="1"/>
  <c r="V95" i="1" s="1"/>
  <c r="S95" i="1"/>
  <c r="W95" i="1" s="1"/>
  <c r="U156" i="1" l="1"/>
  <c r="G156" i="1"/>
  <c r="L156" i="1" s="1"/>
  <c r="H156" i="1"/>
  <c r="K156" i="1"/>
  <c r="N155" i="1"/>
  <c r="F157" i="1"/>
  <c r="M156" i="1"/>
  <c r="I156" i="1"/>
  <c r="J156" i="1" s="1"/>
  <c r="T98" i="1"/>
  <c r="P97" i="1"/>
  <c r="R96" i="1"/>
  <c r="V96" i="1" s="1"/>
  <c r="S96" i="1"/>
  <c r="W96" i="1" s="1"/>
  <c r="O97" i="1"/>
  <c r="U157" i="1" l="1"/>
  <c r="G157" i="1"/>
  <c r="L157" i="1" s="1"/>
  <c r="H157" i="1"/>
  <c r="K157" i="1"/>
  <c r="U158" i="1" s="1"/>
  <c r="N156" i="1"/>
  <c r="Q97" i="1"/>
  <c r="R97" i="1" s="1"/>
  <c r="V97" i="1" s="1"/>
  <c r="O98" i="1"/>
  <c r="F158" i="1"/>
  <c r="I157" i="1"/>
  <c r="J157" i="1" s="1"/>
  <c r="M157" i="1"/>
  <c r="T99" i="1"/>
  <c r="P98" i="1"/>
  <c r="G158" i="1" l="1"/>
  <c r="H158" i="1"/>
  <c r="K158" i="1"/>
  <c r="L158" i="1"/>
  <c r="N157" i="1"/>
  <c r="S97" i="1"/>
  <c r="W97" i="1" s="1"/>
  <c r="Q98" i="1"/>
  <c r="R98" i="1" s="1"/>
  <c r="V98" i="1" s="1"/>
  <c r="F159" i="1"/>
  <c r="I158" i="1"/>
  <c r="J158" i="1" s="1"/>
  <c r="M158" i="1"/>
  <c r="T100" i="1"/>
  <c r="P99" i="1"/>
  <c r="U159" i="1" l="1"/>
  <c r="G159" i="1"/>
  <c r="K159" i="1" s="1"/>
  <c r="U160" i="1" s="1"/>
  <c r="H159" i="1"/>
  <c r="M159" i="1" s="1"/>
  <c r="L159" i="1"/>
  <c r="N158" i="1"/>
  <c r="O100" i="1"/>
  <c r="O99" i="1"/>
  <c r="Q99" i="1" s="1"/>
  <c r="R99" i="1" s="1"/>
  <c r="V99" i="1" s="1"/>
  <c r="S98" i="1"/>
  <c r="W98" i="1" s="1"/>
  <c r="F160" i="1"/>
  <c r="I159" i="1"/>
  <c r="J159" i="1" s="1"/>
  <c r="T101" i="1"/>
  <c r="P100" i="1"/>
  <c r="G160" i="1" l="1"/>
  <c r="K160" i="1" s="1"/>
  <c r="H160" i="1"/>
  <c r="M160" i="1" s="1"/>
  <c r="L160" i="1"/>
  <c r="N159" i="1"/>
  <c r="S99" i="1"/>
  <c r="W99" i="1" s="1"/>
  <c r="Q100" i="1"/>
  <c r="R100" i="1" s="1"/>
  <c r="V100" i="1" s="1"/>
  <c r="O101" i="1"/>
  <c r="F161" i="1"/>
  <c r="I160" i="1"/>
  <c r="J160" i="1" s="1"/>
  <c r="P101" i="1"/>
  <c r="T102" i="1"/>
  <c r="U161" i="1" l="1"/>
  <c r="G161" i="1"/>
  <c r="K161" i="1" s="1"/>
  <c r="H161" i="1"/>
  <c r="L161" i="1"/>
  <c r="N160" i="1"/>
  <c r="S100" i="1"/>
  <c r="W100" i="1" s="1"/>
  <c r="Q101" i="1"/>
  <c r="R101" i="1" s="1"/>
  <c r="V101" i="1" s="1"/>
  <c r="F162" i="1"/>
  <c r="I161" i="1"/>
  <c r="J161" i="1" s="1"/>
  <c r="M161" i="1"/>
  <c r="T103" i="1"/>
  <c r="P102" i="1"/>
  <c r="U162" i="1" l="1"/>
  <c r="G162" i="1"/>
  <c r="L162" i="1" s="1"/>
  <c r="H162" i="1"/>
  <c r="K162" i="1"/>
  <c r="U163" i="1" s="1"/>
  <c r="N161" i="1"/>
  <c r="S101" i="1"/>
  <c r="W101" i="1" s="1"/>
  <c r="F163" i="1"/>
  <c r="I162" i="1"/>
  <c r="J162" i="1" s="1"/>
  <c r="M162" i="1"/>
  <c r="O102" i="1"/>
  <c r="Q102" i="1" s="1"/>
  <c r="T104" i="1"/>
  <c r="P103" i="1"/>
  <c r="G163" i="1" l="1"/>
  <c r="H163" i="1"/>
  <c r="K163" i="1"/>
  <c r="L163" i="1"/>
  <c r="N162" i="1"/>
  <c r="F164" i="1"/>
  <c r="I163" i="1"/>
  <c r="J163" i="1" s="1"/>
  <c r="M163" i="1"/>
  <c r="P104" i="1"/>
  <c r="O103" i="1"/>
  <c r="Q103" i="1" s="1"/>
  <c r="S102" i="1"/>
  <c r="W102" i="1" s="1"/>
  <c r="R102" i="1"/>
  <c r="V102" i="1" s="1"/>
  <c r="U164" i="1" l="1"/>
  <c r="G164" i="1"/>
  <c r="L164" i="1" s="1"/>
  <c r="H164" i="1"/>
  <c r="K164" i="1"/>
  <c r="N163" i="1"/>
  <c r="F165" i="1"/>
  <c r="M164" i="1"/>
  <c r="I164" i="1"/>
  <c r="J164" i="1" s="1"/>
  <c r="O104" i="1"/>
  <c r="Q104" i="1" s="1"/>
  <c r="S103" i="1"/>
  <c r="W103" i="1" s="1"/>
  <c r="R103" i="1"/>
  <c r="V103" i="1" s="1"/>
  <c r="T105" i="1"/>
  <c r="U165" i="1" l="1"/>
  <c r="G165" i="1"/>
  <c r="L165" i="1" s="1"/>
  <c r="H165" i="1"/>
  <c r="M165" i="1" s="1"/>
  <c r="K165" i="1"/>
  <c r="N164" i="1"/>
  <c r="F166" i="1"/>
  <c r="I165" i="1"/>
  <c r="J165" i="1" s="1"/>
  <c r="O105" i="1"/>
  <c r="P105" i="1"/>
  <c r="T106" i="1"/>
  <c r="R104" i="1"/>
  <c r="V104" i="1" s="1"/>
  <c r="S104" i="1"/>
  <c r="W104" i="1" s="1"/>
  <c r="U166" i="1" l="1"/>
  <c r="G166" i="1"/>
  <c r="L166" i="1" s="1"/>
  <c r="H166" i="1"/>
  <c r="M166" i="1" s="1"/>
  <c r="K166" i="1"/>
  <c r="N165" i="1"/>
  <c r="F167" i="1"/>
  <c r="I166" i="1"/>
  <c r="J166" i="1" s="1"/>
  <c r="P106" i="1"/>
  <c r="T107" i="1"/>
  <c r="Q105" i="1"/>
  <c r="U167" i="1" l="1"/>
  <c r="G167" i="1"/>
  <c r="L167" i="1" s="1"/>
  <c r="H167" i="1"/>
  <c r="M167" i="1" s="1"/>
  <c r="K167" i="1"/>
  <c r="N166" i="1"/>
  <c r="F168" i="1"/>
  <c r="I167" i="1"/>
  <c r="J167" i="1" s="1"/>
  <c r="P107" i="1"/>
  <c r="R105" i="1"/>
  <c r="V105" i="1" s="1"/>
  <c r="S105" i="1"/>
  <c r="W105" i="1" s="1"/>
  <c r="O106" i="1"/>
  <c r="Q106" i="1" s="1"/>
  <c r="U168" i="1" l="1"/>
  <c r="G168" i="1"/>
  <c r="L168" i="1" s="1"/>
  <c r="H168" i="1"/>
  <c r="K168" i="1"/>
  <c r="N167" i="1"/>
  <c r="F169" i="1"/>
  <c r="I168" i="1"/>
  <c r="J168" i="1" s="1"/>
  <c r="S106" i="1"/>
  <c r="W106" i="1" s="1"/>
  <c r="R106" i="1"/>
  <c r="V106" i="1" s="1"/>
  <c r="O107" i="1"/>
  <c r="Q107" i="1" s="1"/>
  <c r="T108" i="1"/>
  <c r="U169" i="1" l="1"/>
  <c r="G169" i="1"/>
  <c r="L169" i="1" s="1"/>
  <c r="H169" i="1"/>
  <c r="K169" i="1"/>
  <c r="N168" i="1"/>
  <c r="M168" i="1"/>
  <c r="F170" i="1"/>
  <c r="I169" i="1"/>
  <c r="J169" i="1" s="1"/>
  <c r="O108" i="1"/>
  <c r="R107" i="1"/>
  <c r="V107" i="1" s="1"/>
  <c r="S107" i="1"/>
  <c r="W107" i="1" s="1"/>
  <c r="P108" i="1"/>
  <c r="U170" i="1" l="1"/>
  <c r="G170" i="1"/>
  <c r="K170" i="1" s="1"/>
  <c r="U171" i="1" s="1"/>
  <c r="H170" i="1"/>
  <c r="L170" i="1"/>
  <c r="N169" i="1"/>
  <c r="M169" i="1"/>
  <c r="F171" i="1"/>
  <c r="I170" i="1"/>
  <c r="J170" i="1" s="1"/>
  <c r="T109" i="1"/>
  <c r="Q108" i="1"/>
  <c r="G171" i="1" l="1"/>
  <c r="L171" i="1" s="1"/>
  <c r="H171" i="1"/>
  <c r="K171" i="1"/>
  <c r="N170" i="1"/>
  <c r="M170" i="1"/>
  <c r="P109" i="1"/>
  <c r="O109" i="1"/>
  <c r="F172" i="1"/>
  <c r="I171" i="1"/>
  <c r="J171" i="1" s="1"/>
  <c r="R108" i="1"/>
  <c r="V108" i="1" s="1"/>
  <c r="S108" i="1"/>
  <c r="W108" i="1" s="1"/>
  <c r="U172" i="1" l="1"/>
  <c r="C5" i="6"/>
  <c r="G172" i="1"/>
  <c r="K172" i="1" s="1"/>
  <c r="H172" i="1"/>
  <c r="L172" i="1"/>
  <c r="N171" i="1"/>
  <c r="M171" i="1"/>
  <c r="T110" i="1"/>
  <c r="Q109" i="1"/>
  <c r="S109" i="1" s="1"/>
  <c r="W109" i="1" s="1"/>
  <c r="F173" i="1"/>
  <c r="I172" i="1"/>
  <c r="J172" i="1" s="1"/>
  <c r="U173" i="1" l="1"/>
  <c r="G173" i="1"/>
  <c r="L173" i="1" s="1"/>
  <c r="H173" i="1"/>
  <c r="K173" i="1"/>
  <c r="U174" i="1" s="1"/>
  <c r="M172" i="1"/>
  <c r="N172" i="1"/>
  <c r="O110" i="1"/>
  <c r="P110" i="1"/>
  <c r="R109" i="1"/>
  <c r="V109" i="1" s="1"/>
  <c r="F174" i="1"/>
  <c r="I173" i="1"/>
  <c r="J173" i="1" s="1"/>
  <c r="G174" i="1" l="1"/>
  <c r="H174" i="1"/>
  <c r="M173" i="1"/>
  <c r="K174" i="1"/>
  <c r="U175" i="1" s="1"/>
  <c r="L174" i="1"/>
  <c r="N173" i="1"/>
  <c r="Q110" i="1"/>
  <c r="R110" i="1" s="1"/>
  <c r="V110" i="1" s="1"/>
  <c r="P111" i="1"/>
  <c r="F175" i="1"/>
  <c r="I174" i="1"/>
  <c r="J174" i="1" s="1"/>
  <c r="G175" i="1" l="1"/>
  <c r="H175" i="1"/>
  <c r="K175" i="1"/>
  <c r="L175" i="1"/>
  <c r="N174" i="1"/>
  <c r="M174" i="1"/>
  <c r="S110" i="1"/>
  <c r="W110" i="1" s="1"/>
  <c r="T112" i="1"/>
  <c r="T111" i="1"/>
  <c r="O111" i="1"/>
  <c r="Q111" i="1" s="1"/>
  <c r="R111" i="1" s="1"/>
  <c r="V111" i="1" s="1"/>
  <c r="F176" i="1"/>
  <c r="I175" i="1"/>
  <c r="J175" i="1" s="1"/>
  <c r="U176" i="1" l="1"/>
  <c r="G176" i="1"/>
  <c r="K176" i="1" s="1"/>
  <c r="H176" i="1"/>
  <c r="L176" i="1"/>
  <c r="M175" i="1"/>
  <c r="N175" i="1"/>
  <c r="S111" i="1"/>
  <c r="W111" i="1" s="1"/>
  <c r="F177" i="1"/>
  <c r="I176" i="1"/>
  <c r="J176" i="1" s="1"/>
  <c r="O112" i="1"/>
  <c r="P112" i="1"/>
  <c r="T113" i="1"/>
  <c r="U177" i="1" l="1"/>
  <c r="G177" i="1"/>
  <c r="L177" i="1" s="1"/>
  <c r="H177" i="1"/>
  <c r="K177" i="1"/>
  <c r="U178" i="1" s="1"/>
  <c r="M176" i="1"/>
  <c r="N176" i="1"/>
  <c r="Q112" i="1"/>
  <c r="R112" i="1" s="1"/>
  <c r="V112" i="1" s="1"/>
  <c r="F178" i="1"/>
  <c r="I177" i="1"/>
  <c r="J177" i="1" s="1"/>
  <c r="P113" i="1"/>
  <c r="G178" i="1" l="1"/>
  <c r="L178" i="1" s="1"/>
  <c r="H178" i="1"/>
  <c r="K178" i="1"/>
  <c r="N177" i="1"/>
  <c r="M177" i="1"/>
  <c r="S112" i="1"/>
  <c r="W112" i="1" s="1"/>
  <c r="F179" i="1"/>
  <c r="I178" i="1"/>
  <c r="J178" i="1" s="1"/>
  <c r="O113" i="1"/>
  <c r="Q113" i="1" s="1"/>
  <c r="T114" i="1"/>
  <c r="U179" i="1" l="1"/>
  <c r="G179" i="1"/>
  <c r="L179" i="1" s="1"/>
  <c r="H179" i="1"/>
  <c r="K179" i="1"/>
  <c r="U180" i="1" s="1"/>
  <c r="N178" i="1"/>
  <c r="M178" i="1"/>
  <c r="F180" i="1"/>
  <c r="I179" i="1"/>
  <c r="J179" i="1" s="1"/>
  <c r="P114" i="1"/>
  <c r="S113" i="1"/>
  <c r="W113" i="1" s="1"/>
  <c r="R113" i="1"/>
  <c r="V113" i="1" s="1"/>
  <c r="O114" i="1"/>
  <c r="G180" i="1" l="1"/>
  <c r="L180" i="1" s="1"/>
  <c r="H180" i="1"/>
  <c r="K180" i="1"/>
  <c r="N179" i="1"/>
  <c r="M179" i="1"/>
  <c r="Q114" i="1"/>
  <c r="R114" i="1" s="1"/>
  <c r="V114" i="1" s="1"/>
  <c r="F181" i="1"/>
  <c r="I180" i="1"/>
  <c r="J180" i="1" s="1"/>
  <c r="T115" i="1"/>
  <c r="M180" i="1" l="1"/>
  <c r="U181" i="1"/>
  <c r="G181" i="1"/>
  <c r="L181" i="1" s="1"/>
  <c r="H181" i="1"/>
  <c r="M181" i="1" s="1"/>
  <c r="K181" i="1"/>
  <c r="S114" i="1"/>
  <c r="W114" i="1" s="1"/>
  <c r="N180" i="1"/>
  <c r="F182" i="1"/>
  <c r="I181" i="1"/>
  <c r="J181" i="1" s="1"/>
  <c r="P115" i="1"/>
  <c r="O115" i="1"/>
  <c r="U182" i="1" l="1"/>
  <c r="G182" i="1"/>
  <c r="K182" i="1" s="1"/>
  <c r="H182" i="1"/>
  <c r="L182" i="1"/>
  <c r="N181" i="1"/>
  <c r="F183" i="1"/>
  <c r="I182" i="1"/>
  <c r="J182" i="1" s="1"/>
  <c r="Q115" i="1"/>
  <c r="S115" i="1" s="1"/>
  <c r="W115" i="1" s="1"/>
  <c r="T116" i="1"/>
  <c r="U183" i="1" l="1"/>
  <c r="G183" i="1"/>
  <c r="K183" i="1" s="1"/>
  <c r="H183" i="1"/>
  <c r="L183" i="1"/>
  <c r="N182" i="1"/>
  <c r="M182" i="1"/>
  <c r="R115" i="1"/>
  <c r="V115" i="1" s="1"/>
  <c r="F184" i="1"/>
  <c r="I183" i="1"/>
  <c r="J183" i="1" s="1"/>
  <c r="O116" i="1"/>
  <c r="P116" i="1"/>
  <c r="T117" i="1"/>
  <c r="U184" i="1" l="1"/>
  <c r="G184" i="1"/>
  <c r="K184" i="1" s="1"/>
  <c r="U185" i="1" s="1"/>
  <c r="H184" i="1"/>
  <c r="L184" i="1"/>
  <c r="M183" i="1"/>
  <c r="N183" i="1"/>
  <c r="F185" i="1"/>
  <c r="I184" i="1"/>
  <c r="J184" i="1" s="1"/>
  <c r="Q116" i="1"/>
  <c r="P117" i="1"/>
  <c r="G185" i="1" l="1"/>
  <c r="H185" i="1"/>
  <c r="M184" i="1"/>
  <c r="K185" i="1"/>
  <c r="U186" i="1" s="1"/>
  <c r="L185" i="1"/>
  <c r="N184" i="1"/>
  <c r="F186" i="1"/>
  <c r="I185" i="1"/>
  <c r="J185" i="1" s="1"/>
  <c r="O117" i="1"/>
  <c r="Q117" i="1" s="1"/>
  <c r="T118" i="1"/>
  <c r="R116" i="1"/>
  <c r="V116" i="1" s="1"/>
  <c r="S116" i="1"/>
  <c r="W116" i="1" s="1"/>
  <c r="M185" i="1" l="1"/>
  <c r="G186" i="1"/>
  <c r="L186" i="1" s="1"/>
  <c r="H186" i="1"/>
  <c r="M186" i="1" s="1"/>
  <c r="K186" i="1"/>
  <c r="N185" i="1"/>
  <c r="F187" i="1"/>
  <c r="I186" i="1"/>
  <c r="J186" i="1" s="1"/>
  <c r="P118" i="1"/>
  <c r="S117" i="1"/>
  <c r="W117" i="1" s="1"/>
  <c r="R117" i="1"/>
  <c r="V117" i="1" s="1"/>
  <c r="O118" i="1"/>
  <c r="U187" i="1" l="1"/>
  <c r="G187" i="1"/>
  <c r="L187" i="1" s="1"/>
  <c r="H187" i="1"/>
  <c r="K187" i="1"/>
  <c r="U188" i="1" s="1"/>
  <c r="N186" i="1"/>
  <c r="Q118" i="1"/>
  <c r="S118" i="1" s="1"/>
  <c r="W118" i="1" s="1"/>
  <c r="F188" i="1"/>
  <c r="I187" i="1"/>
  <c r="J187" i="1" s="1"/>
  <c r="M187" i="1"/>
  <c r="T119" i="1"/>
  <c r="G188" i="1" l="1"/>
  <c r="L188" i="1" s="1"/>
  <c r="H188" i="1"/>
  <c r="M188" i="1" s="1"/>
  <c r="K188" i="1"/>
  <c r="N187" i="1"/>
  <c r="R118" i="1"/>
  <c r="V118" i="1" s="1"/>
  <c r="F189" i="1"/>
  <c r="I188" i="1"/>
  <c r="J188" i="1" s="1"/>
  <c r="P119" i="1"/>
  <c r="O119" i="1"/>
  <c r="U189" i="1" l="1"/>
  <c r="G189" i="1"/>
  <c r="K189" i="1" s="1"/>
  <c r="U190" i="1" s="1"/>
  <c r="H189" i="1"/>
  <c r="M189" i="1" s="1"/>
  <c r="L189" i="1"/>
  <c r="N188" i="1"/>
  <c r="Q119" i="1"/>
  <c r="S119" i="1" s="1"/>
  <c r="W119" i="1" s="1"/>
  <c r="F190" i="1"/>
  <c r="I189" i="1"/>
  <c r="J189" i="1" s="1"/>
  <c r="T120" i="1"/>
  <c r="G190" i="1" l="1"/>
  <c r="K190" i="1" s="1"/>
  <c r="H190" i="1"/>
  <c r="N189" i="1"/>
  <c r="R119" i="1"/>
  <c r="V119" i="1" s="1"/>
  <c r="F191" i="1"/>
  <c r="I190" i="1"/>
  <c r="J190" i="1" s="1"/>
  <c r="O120" i="1"/>
  <c r="P120" i="1"/>
  <c r="T121" i="1"/>
  <c r="U191" i="1" l="1"/>
  <c r="L190" i="1"/>
  <c r="C6" i="6"/>
  <c r="G191" i="1"/>
  <c r="K191" i="1" s="1"/>
  <c r="U192" i="1" s="1"/>
  <c r="H191" i="1"/>
  <c r="L191" i="1"/>
  <c r="N190" i="1"/>
  <c r="M190" i="1"/>
  <c r="F192" i="1"/>
  <c r="I191" i="1"/>
  <c r="J191" i="1" s="1"/>
  <c r="P121" i="1"/>
  <c r="Q120" i="1"/>
  <c r="M191" i="1" l="1"/>
  <c r="G192" i="1"/>
  <c r="K192" i="1" s="1"/>
  <c r="H192" i="1"/>
  <c r="M192" i="1" s="1"/>
  <c r="L192" i="1"/>
  <c r="N191" i="1"/>
  <c r="F193" i="1"/>
  <c r="I192" i="1"/>
  <c r="J192" i="1" s="1"/>
  <c r="R120" i="1"/>
  <c r="V120" i="1" s="1"/>
  <c r="S120" i="1"/>
  <c r="W120" i="1" s="1"/>
  <c r="O121" i="1"/>
  <c r="Q121" i="1" s="1"/>
  <c r="T122" i="1"/>
  <c r="U193" i="1" l="1"/>
  <c r="G193" i="1"/>
  <c r="L193" i="1" s="1"/>
  <c r="H193" i="1"/>
  <c r="M193" i="1" s="1"/>
  <c r="N192" i="1"/>
  <c r="F194" i="1"/>
  <c r="I193" i="1"/>
  <c r="J193" i="1" s="1"/>
  <c r="P122" i="1"/>
  <c r="R121" i="1"/>
  <c r="V121" i="1" s="1"/>
  <c r="S121" i="1"/>
  <c r="W121" i="1" s="1"/>
  <c r="O122" i="1"/>
  <c r="K193" i="1" l="1"/>
  <c r="U194" i="1" s="1"/>
  <c r="G194" i="1"/>
  <c r="L194" i="1" s="1"/>
  <c r="H194" i="1"/>
  <c r="K194" i="1"/>
  <c r="U195" i="1" s="1"/>
  <c r="N193" i="1"/>
  <c r="F195" i="1"/>
  <c r="I194" i="1"/>
  <c r="J194" i="1" s="1"/>
  <c r="Q122" i="1"/>
  <c r="T123" i="1"/>
  <c r="G195" i="1" l="1"/>
  <c r="L195" i="1" s="1"/>
  <c r="H195" i="1"/>
  <c r="K195" i="1"/>
  <c r="N194" i="1"/>
  <c r="M194" i="1"/>
  <c r="F196" i="1"/>
  <c r="I195" i="1"/>
  <c r="J195" i="1" s="1"/>
  <c r="O123" i="1"/>
  <c r="T124" i="1"/>
  <c r="P123" i="1"/>
  <c r="S122" i="1"/>
  <c r="W122" i="1" s="1"/>
  <c r="R122" i="1"/>
  <c r="V122" i="1" s="1"/>
  <c r="U196" i="1" l="1"/>
  <c r="G196" i="1"/>
  <c r="L196" i="1" s="1"/>
  <c r="H196" i="1"/>
  <c r="K196" i="1"/>
  <c r="U197" i="1" s="1"/>
  <c r="M195" i="1"/>
  <c r="N195" i="1"/>
  <c r="F197" i="1"/>
  <c r="I196" i="1"/>
  <c r="J196" i="1" s="1"/>
  <c r="P124" i="1"/>
  <c r="Q123" i="1"/>
  <c r="G197" i="1" l="1"/>
  <c r="L197" i="1" s="1"/>
  <c r="H197" i="1"/>
  <c r="K197" i="1"/>
  <c r="M196" i="1"/>
  <c r="N196" i="1"/>
  <c r="F198" i="1"/>
  <c r="I197" i="1"/>
  <c r="J197" i="1" s="1"/>
  <c r="T125" i="1"/>
  <c r="O124" i="1"/>
  <c r="Q124" i="1" s="1"/>
  <c r="R123" i="1"/>
  <c r="V123" i="1" s="1"/>
  <c r="S123" i="1"/>
  <c r="W123" i="1" s="1"/>
  <c r="U198" i="1" l="1"/>
  <c r="G198" i="1"/>
  <c r="L198" i="1" s="1"/>
  <c r="H198" i="1"/>
  <c r="K198" i="1"/>
  <c r="U199" i="1" s="1"/>
  <c r="M197" i="1"/>
  <c r="N197" i="1"/>
  <c r="F199" i="1"/>
  <c r="I198" i="1"/>
  <c r="J198" i="1" s="1"/>
  <c r="O125" i="1"/>
  <c r="P125" i="1"/>
  <c r="T126" i="1"/>
  <c r="S124" i="1"/>
  <c r="W124" i="1" s="1"/>
  <c r="R124" i="1"/>
  <c r="V124" i="1" s="1"/>
  <c r="G199" i="1" l="1"/>
  <c r="L199" i="1" s="1"/>
  <c r="H199" i="1"/>
  <c r="K199" i="1"/>
  <c r="M198" i="1"/>
  <c r="N198" i="1"/>
  <c r="F200" i="1"/>
  <c r="I199" i="1"/>
  <c r="J199" i="1" s="1"/>
  <c r="P126" i="1"/>
  <c r="Q125" i="1"/>
  <c r="U200" i="1" l="1"/>
  <c r="G200" i="1"/>
  <c r="K200" i="1" s="1"/>
  <c r="U201" i="1" s="1"/>
  <c r="H200" i="1"/>
  <c r="L200" i="1"/>
  <c r="M199" i="1"/>
  <c r="N199" i="1"/>
  <c r="F201" i="1"/>
  <c r="I200" i="1"/>
  <c r="J200" i="1" s="1"/>
  <c r="R125" i="1"/>
  <c r="V125" i="1" s="1"/>
  <c r="S125" i="1"/>
  <c r="W125" i="1" s="1"/>
  <c r="O126" i="1"/>
  <c r="Q126" i="1" s="1"/>
  <c r="T127" i="1"/>
  <c r="G201" i="1" l="1"/>
  <c r="L201" i="1" s="1"/>
  <c r="H201" i="1"/>
  <c r="K201" i="1"/>
  <c r="M200" i="1"/>
  <c r="N200" i="1"/>
  <c r="F202" i="1"/>
  <c r="I201" i="1"/>
  <c r="J201" i="1" s="1"/>
  <c r="O127" i="1"/>
  <c r="P127" i="1"/>
  <c r="R126" i="1"/>
  <c r="V126" i="1" s="1"/>
  <c r="S126" i="1"/>
  <c r="W126" i="1" s="1"/>
  <c r="U202" i="1" l="1"/>
  <c r="G202" i="1"/>
  <c r="K202" i="1" s="1"/>
  <c r="U203" i="1" s="1"/>
  <c r="H202" i="1"/>
  <c r="L202" i="1"/>
  <c r="N201" i="1"/>
  <c r="M201" i="1"/>
  <c r="F203" i="1"/>
  <c r="I202" i="1"/>
  <c r="J202" i="1" s="1"/>
  <c r="Q127" i="1"/>
  <c r="T128" i="1"/>
  <c r="G203" i="1" l="1"/>
  <c r="K203" i="1" s="1"/>
  <c r="H203" i="1"/>
  <c r="L203" i="1"/>
  <c r="N202" i="1"/>
  <c r="M202" i="1"/>
  <c r="F204" i="1"/>
  <c r="I203" i="1"/>
  <c r="J203" i="1" s="1"/>
  <c r="O128" i="1"/>
  <c r="T129" i="1"/>
  <c r="P128" i="1"/>
  <c r="S127" i="1"/>
  <c r="W127" i="1" s="1"/>
  <c r="R127" i="1"/>
  <c r="V127" i="1" s="1"/>
  <c r="U204" i="1" l="1"/>
  <c r="G204" i="1"/>
  <c r="L204" i="1" s="1"/>
  <c r="H204" i="1"/>
  <c r="K204" i="1"/>
  <c r="M203" i="1"/>
  <c r="N203" i="1"/>
  <c r="O129" i="1"/>
  <c r="F205" i="1"/>
  <c r="I204" i="1"/>
  <c r="J204" i="1" s="1"/>
  <c r="P129" i="1"/>
  <c r="T130" i="1"/>
  <c r="Q128" i="1"/>
  <c r="U205" i="1" l="1"/>
  <c r="G205" i="1"/>
  <c r="L205" i="1" s="1"/>
  <c r="H205" i="1"/>
  <c r="K205" i="1"/>
  <c r="U206" i="1" s="1"/>
  <c r="M204" i="1"/>
  <c r="N204" i="1"/>
  <c r="F206" i="1"/>
  <c r="I205" i="1"/>
  <c r="J205" i="1" s="1"/>
  <c r="O130" i="1"/>
  <c r="P130" i="1"/>
  <c r="S128" i="1"/>
  <c r="W128" i="1" s="1"/>
  <c r="R128" i="1"/>
  <c r="V128" i="1" s="1"/>
  <c r="Q129" i="1"/>
  <c r="G206" i="1" l="1"/>
  <c r="L206" i="1" s="1"/>
  <c r="H206" i="1"/>
  <c r="K206" i="1"/>
  <c r="N205" i="1"/>
  <c r="M205" i="1"/>
  <c r="Q130" i="1"/>
  <c r="S130" i="1" s="1"/>
  <c r="F207" i="1"/>
  <c r="I206" i="1"/>
  <c r="J206" i="1" s="1"/>
  <c r="S129" i="1"/>
  <c r="W129" i="1" s="1"/>
  <c r="R129" i="1"/>
  <c r="V129" i="1" s="1"/>
  <c r="T131" i="1"/>
  <c r="M206" i="1" l="1"/>
  <c r="U207" i="1"/>
  <c r="G207" i="1"/>
  <c r="L207" i="1" s="1"/>
  <c r="H207" i="1"/>
  <c r="K207" i="1"/>
  <c r="N206" i="1"/>
  <c r="R130" i="1"/>
  <c r="V130" i="1" s="1"/>
  <c r="W130" i="1"/>
  <c r="F208" i="1"/>
  <c r="I207" i="1"/>
  <c r="J207" i="1" s="1"/>
  <c r="T132" i="1"/>
  <c r="P131" i="1"/>
  <c r="O131" i="1"/>
  <c r="U208" i="1" l="1"/>
  <c r="C7" i="6"/>
  <c r="G208" i="1"/>
  <c r="L208" i="1" s="1"/>
  <c r="H208" i="1"/>
  <c r="K208" i="1"/>
  <c r="N207" i="1"/>
  <c r="M207" i="1"/>
  <c r="Q131" i="1"/>
  <c r="R131" i="1" s="1"/>
  <c r="V131" i="1" s="1"/>
  <c r="F209" i="1"/>
  <c r="I208" i="1"/>
  <c r="J208" i="1" s="1"/>
  <c r="T133" i="1"/>
  <c r="P132" i="1"/>
  <c r="U209" i="1" l="1"/>
  <c r="M208" i="1"/>
  <c r="G209" i="1"/>
  <c r="L209" i="1" s="1"/>
  <c r="H209" i="1"/>
  <c r="K209" i="1"/>
  <c r="N208" i="1"/>
  <c r="S131" i="1"/>
  <c r="W131" i="1" s="1"/>
  <c r="F210" i="1"/>
  <c r="I209" i="1"/>
  <c r="J209" i="1" s="1"/>
  <c r="O132" i="1"/>
  <c r="Q132" i="1" s="1"/>
  <c r="P133" i="1"/>
  <c r="U210" i="1" l="1"/>
  <c r="M209" i="1"/>
  <c r="N210" i="1" s="1"/>
  <c r="N209" i="1"/>
  <c r="G210" i="1"/>
  <c r="L210" i="1" s="1"/>
  <c r="H210" i="1"/>
  <c r="K210" i="1"/>
  <c r="U211" i="1" s="1"/>
  <c r="F211" i="1"/>
  <c r="I210" i="1"/>
  <c r="J210" i="1" s="1"/>
  <c r="T134" i="1"/>
  <c r="S132" i="1"/>
  <c r="W132" i="1" s="1"/>
  <c r="R132" i="1"/>
  <c r="V132" i="1" s="1"/>
  <c r="O133" i="1"/>
  <c r="Q133" i="1" s="1"/>
  <c r="G211" i="1" l="1"/>
  <c r="L211" i="1" s="1"/>
  <c r="H211" i="1"/>
  <c r="K211" i="1"/>
  <c r="M210" i="1"/>
  <c r="F212" i="1"/>
  <c r="I211" i="1"/>
  <c r="J211" i="1" s="1"/>
  <c r="R133" i="1"/>
  <c r="V133" i="1" s="1"/>
  <c r="S133" i="1"/>
  <c r="W133" i="1" s="1"/>
  <c r="P134" i="1"/>
  <c r="O134" i="1"/>
  <c r="U212" i="1" l="1"/>
  <c r="G212" i="1"/>
  <c r="L212" i="1" s="1"/>
  <c r="H212" i="1"/>
  <c r="K212" i="1"/>
  <c r="M211" i="1"/>
  <c r="N211" i="1"/>
  <c r="Q134" i="1"/>
  <c r="R134" i="1" s="1"/>
  <c r="V134" i="1" s="1"/>
  <c r="F213" i="1"/>
  <c r="I212" i="1"/>
  <c r="J212" i="1" s="1"/>
  <c r="U213" i="1" l="1"/>
  <c r="G213" i="1"/>
  <c r="L213" i="1" s="1"/>
  <c r="H213" i="1"/>
  <c r="M212" i="1"/>
  <c r="N212" i="1"/>
  <c r="S134" i="1"/>
  <c r="W134" i="1" s="1"/>
  <c r="O135" i="1"/>
  <c r="T135" i="1"/>
  <c r="F214" i="1"/>
  <c r="I213" i="1"/>
  <c r="J213" i="1" s="1"/>
  <c r="T136" i="1"/>
  <c r="P135" i="1"/>
  <c r="M213" i="1" l="1"/>
  <c r="K213" i="1"/>
  <c r="U214" i="1" s="1"/>
  <c r="G214" i="1"/>
  <c r="L214" i="1" s="1"/>
  <c r="H214" i="1"/>
  <c r="K214" i="1"/>
  <c r="N213" i="1"/>
  <c r="Q135" i="1"/>
  <c r="S135" i="1" s="1"/>
  <c r="W135" i="1" s="1"/>
  <c r="F215" i="1"/>
  <c r="I214" i="1"/>
  <c r="J214" i="1" s="1"/>
  <c r="P136" i="1"/>
  <c r="U215" i="1" l="1"/>
  <c r="M214" i="1"/>
  <c r="G215" i="1"/>
  <c r="K215" i="1" s="1"/>
  <c r="H215" i="1"/>
  <c r="N214" i="1"/>
  <c r="L215" i="1"/>
  <c r="R135" i="1"/>
  <c r="V135" i="1" s="1"/>
  <c r="F216" i="1"/>
  <c r="I215" i="1"/>
  <c r="J215" i="1" s="1"/>
  <c r="M215" i="1"/>
  <c r="O136" i="1"/>
  <c r="Q136" i="1" s="1"/>
  <c r="T137" i="1"/>
  <c r="U216" i="1" l="1"/>
  <c r="G216" i="1"/>
  <c r="L216" i="1" s="1"/>
  <c r="H216" i="1"/>
  <c r="K216" i="1"/>
  <c r="N215" i="1"/>
  <c r="F217" i="1"/>
  <c r="M216" i="1"/>
  <c r="I216" i="1"/>
  <c r="J216" i="1" s="1"/>
  <c r="P137" i="1"/>
  <c r="O137" i="1"/>
  <c r="R136" i="1"/>
  <c r="V136" i="1" s="1"/>
  <c r="S136" i="1"/>
  <c r="W136" i="1" s="1"/>
  <c r="U217" i="1" l="1"/>
  <c r="G217" i="1"/>
  <c r="K217" i="1" s="1"/>
  <c r="U218" i="1" s="1"/>
  <c r="H217" i="1"/>
  <c r="N216" i="1"/>
  <c r="Q137" i="1"/>
  <c r="R137" i="1" s="1"/>
  <c r="V137" i="1" s="1"/>
  <c r="T138" i="1"/>
  <c r="F218" i="1"/>
  <c r="I217" i="1"/>
  <c r="J217" i="1" s="1"/>
  <c r="M217" i="1"/>
  <c r="G218" i="1" l="1"/>
  <c r="K218" i="1" s="1"/>
  <c r="H218" i="1"/>
  <c r="M218" i="1" s="1"/>
  <c r="L217" i="1"/>
  <c r="L218" i="1"/>
  <c r="N217" i="1"/>
  <c r="S137" i="1"/>
  <c r="W137" i="1" s="1"/>
  <c r="P138" i="1"/>
  <c r="O138" i="1"/>
  <c r="F219" i="1"/>
  <c r="I218" i="1"/>
  <c r="J218" i="1" s="1"/>
  <c r="U219" i="1" l="1"/>
  <c r="G219" i="1"/>
  <c r="L219" i="1" s="1"/>
  <c r="H219" i="1"/>
  <c r="N218" i="1"/>
  <c r="Q138" i="1"/>
  <c r="R138" i="1" s="1"/>
  <c r="V138" i="1" s="1"/>
  <c r="O139" i="1"/>
  <c r="F220" i="1"/>
  <c r="I219" i="1"/>
  <c r="J219" i="1" s="1"/>
  <c r="K219" i="1" l="1"/>
  <c r="U220" i="1" s="1"/>
  <c r="G220" i="1"/>
  <c r="L220" i="1" s="1"/>
  <c r="H220" i="1"/>
  <c r="K220" i="1"/>
  <c r="N219" i="1"/>
  <c r="M219" i="1"/>
  <c r="S138" i="1"/>
  <c r="W138" i="1" s="1"/>
  <c r="T139" i="1"/>
  <c r="P139" i="1"/>
  <c r="Q139" i="1" s="1"/>
  <c r="S139" i="1" s="1"/>
  <c r="F221" i="1"/>
  <c r="I220" i="1"/>
  <c r="J220" i="1" s="1"/>
  <c r="U221" i="1" l="1"/>
  <c r="G221" i="1"/>
  <c r="K221" i="1" s="1"/>
  <c r="H221" i="1"/>
  <c r="M220" i="1"/>
  <c r="N220" i="1"/>
  <c r="W139" i="1"/>
  <c r="R139" i="1"/>
  <c r="V139" i="1" s="1"/>
  <c r="F222" i="1"/>
  <c r="I221" i="1"/>
  <c r="J221" i="1" s="1"/>
  <c r="U222" i="1" l="1"/>
  <c r="L221" i="1"/>
  <c r="G222" i="1"/>
  <c r="L222" i="1" s="1"/>
  <c r="H222" i="1"/>
  <c r="K222" i="1"/>
  <c r="M221" i="1"/>
  <c r="N221" i="1"/>
  <c r="O140" i="1"/>
  <c r="T140" i="1"/>
  <c r="P140" i="1"/>
  <c r="F223" i="1"/>
  <c r="I222" i="1"/>
  <c r="J222" i="1" s="1"/>
  <c r="U223" i="1" l="1"/>
  <c r="G223" i="1"/>
  <c r="K223" i="1" s="1"/>
  <c r="U224" i="1" s="1"/>
  <c r="H223" i="1"/>
  <c r="N222" i="1"/>
  <c r="M222" i="1"/>
  <c r="Q140" i="1"/>
  <c r="F224" i="1"/>
  <c r="I223" i="1"/>
  <c r="J223" i="1" s="1"/>
  <c r="C8" i="6" l="1"/>
  <c r="L223" i="1"/>
  <c r="G224" i="1"/>
  <c r="L224" i="1" s="1"/>
  <c r="H224" i="1"/>
  <c r="K224" i="1"/>
  <c r="M223" i="1"/>
  <c r="N223" i="1"/>
  <c r="O141" i="1"/>
  <c r="S140" i="1"/>
  <c r="W140" i="1" s="1"/>
  <c r="R140" i="1"/>
  <c r="V140" i="1" s="1"/>
  <c r="T141" i="1"/>
  <c r="P141" i="1"/>
  <c r="F225" i="1"/>
  <c r="I224" i="1"/>
  <c r="J224" i="1" s="1"/>
  <c r="U225" i="1" l="1"/>
  <c r="G225" i="1"/>
  <c r="L225" i="1" s="1"/>
  <c r="H225" i="1"/>
  <c r="K225" i="1"/>
  <c r="M224" i="1"/>
  <c r="N224" i="1"/>
  <c r="Q141" i="1"/>
  <c r="S141" i="1" s="1"/>
  <c r="W141" i="1" s="1"/>
  <c r="T142" i="1"/>
  <c r="P142" i="1"/>
  <c r="F226" i="1"/>
  <c r="I225" i="1"/>
  <c r="J225" i="1" s="1"/>
  <c r="U226" i="1" l="1"/>
  <c r="G226" i="1"/>
  <c r="K226" i="1" s="1"/>
  <c r="U227" i="1" s="1"/>
  <c r="H226" i="1"/>
  <c r="M225" i="1"/>
  <c r="N225" i="1"/>
  <c r="R141" i="1"/>
  <c r="V141" i="1" s="1"/>
  <c r="T143" i="1"/>
  <c r="P143" i="1"/>
  <c r="O142" i="1"/>
  <c r="Q142" i="1" s="1"/>
  <c r="F227" i="1"/>
  <c r="I226" i="1"/>
  <c r="J226" i="1" s="1"/>
  <c r="L226" i="1" l="1"/>
  <c r="M226" i="1"/>
  <c r="G227" i="1"/>
  <c r="L227" i="1" s="1"/>
  <c r="H227" i="1"/>
  <c r="K227" i="1"/>
  <c r="N226" i="1"/>
  <c r="O143" i="1"/>
  <c r="Q143" i="1" s="1"/>
  <c r="R142" i="1"/>
  <c r="V142" i="1" s="1"/>
  <c r="S142" i="1"/>
  <c r="W142" i="1" s="1"/>
  <c r="T144" i="1"/>
  <c r="P144" i="1"/>
  <c r="F228" i="1"/>
  <c r="I227" i="1"/>
  <c r="J227" i="1" s="1"/>
  <c r="M227" i="1"/>
  <c r="U228" i="1" l="1"/>
  <c r="G228" i="1"/>
  <c r="K228" i="1" s="1"/>
  <c r="H228" i="1"/>
  <c r="L228" i="1"/>
  <c r="N227" i="1"/>
  <c r="R143" i="1"/>
  <c r="V143" i="1" s="1"/>
  <c r="S143" i="1"/>
  <c r="W143" i="1" s="1"/>
  <c r="T145" i="1"/>
  <c r="T146" i="1"/>
  <c r="P145" i="1"/>
  <c r="O144" i="1"/>
  <c r="Q144" i="1" s="1"/>
  <c r="F229" i="1"/>
  <c r="M228" i="1"/>
  <c r="I228" i="1"/>
  <c r="J228" i="1" s="1"/>
  <c r="U229" i="1" l="1"/>
  <c r="G229" i="1"/>
  <c r="K229" i="1" s="1"/>
  <c r="U230" i="1" s="1"/>
  <c r="H229" i="1"/>
  <c r="L229" i="1"/>
  <c r="N228" i="1"/>
  <c r="P146" i="1"/>
  <c r="O146" i="1"/>
  <c r="O145" i="1"/>
  <c r="Q145" i="1" s="1"/>
  <c r="S144" i="1"/>
  <c r="W144" i="1" s="1"/>
  <c r="R144" i="1"/>
  <c r="V144" i="1" s="1"/>
  <c r="F230" i="1"/>
  <c r="I229" i="1"/>
  <c r="J229" i="1" s="1"/>
  <c r="M229" i="1"/>
  <c r="G230" i="1" l="1"/>
  <c r="K230" i="1" s="1"/>
  <c r="H230" i="1"/>
  <c r="M230" i="1" s="1"/>
  <c r="L230" i="1"/>
  <c r="N229" i="1"/>
  <c r="Q146" i="1"/>
  <c r="R146" i="1" s="1"/>
  <c r="S145" i="1"/>
  <c r="W145" i="1" s="1"/>
  <c r="R145" i="1"/>
  <c r="V145" i="1" s="1"/>
  <c r="P147" i="1"/>
  <c r="F231" i="1"/>
  <c r="I230" i="1"/>
  <c r="J230" i="1" s="1"/>
  <c r="U231" i="1" l="1"/>
  <c r="G231" i="1"/>
  <c r="L231" i="1" s="1"/>
  <c r="H231" i="1"/>
  <c r="K231" i="1"/>
  <c r="U232" i="1" s="1"/>
  <c r="N230" i="1"/>
  <c r="S146" i="1"/>
  <c r="W146" i="1" s="1"/>
  <c r="T148" i="1"/>
  <c r="O147" i="1"/>
  <c r="Q147" i="1" s="1"/>
  <c r="S147" i="1" s="1"/>
  <c r="V146" i="1"/>
  <c r="T147" i="1"/>
  <c r="F232" i="1"/>
  <c r="I231" i="1"/>
  <c r="J231" i="1" s="1"/>
  <c r="M231" i="1"/>
  <c r="G232" i="1" l="1"/>
  <c r="K232" i="1" s="1"/>
  <c r="H232" i="1"/>
  <c r="M232" i="1" s="1"/>
  <c r="L232" i="1"/>
  <c r="N231" i="1"/>
  <c r="W147" i="1"/>
  <c r="P148" i="1"/>
  <c r="T149" i="1"/>
  <c r="R147" i="1"/>
  <c r="V147" i="1" s="1"/>
  <c r="F233" i="1"/>
  <c r="I232" i="1"/>
  <c r="J232" i="1" s="1"/>
  <c r="U233" i="1" l="1"/>
  <c r="G233" i="1"/>
  <c r="L233" i="1" s="1"/>
  <c r="H233" i="1"/>
  <c r="K233" i="1"/>
  <c r="N232" i="1"/>
  <c r="O149" i="1"/>
  <c r="O148" i="1"/>
  <c r="Q148" i="1" s="1"/>
  <c r="R148" i="1" s="1"/>
  <c r="V148" i="1" s="1"/>
  <c r="I233" i="1"/>
  <c r="J233" i="1" s="1"/>
  <c r="M233" i="1"/>
  <c r="P149" i="1"/>
  <c r="T150" i="1"/>
  <c r="N233" i="1" l="1"/>
  <c r="S148" i="1"/>
  <c r="W148" i="1" s="1"/>
  <c r="Q149" i="1"/>
  <c r="S149" i="1" s="1"/>
  <c r="T151" i="1"/>
  <c r="P150" i="1"/>
  <c r="R149" i="1" l="1"/>
  <c r="V149" i="1" s="1"/>
  <c r="W149" i="1"/>
  <c r="P151" i="1"/>
  <c r="T152" i="1"/>
  <c r="O150" i="1"/>
  <c r="Q150" i="1" s="1"/>
  <c r="T153" i="1" l="1"/>
  <c r="P152" i="1"/>
  <c r="O151" i="1"/>
  <c r="Q151" i="1" s="1"/>
  <c r="R150" i="1"/>
  <c r="V150" i="1" s="1"/>
  <c r="S150" i="1"/>
  <c r="W150" i="1" s="1"/>
  <c r="P153" i="1" l="1"/>
  <c r="T154" i="1"/>
  <c r="O152" i="1"/>
  <c r="Q152" i="1" s="1"/>
  <c r="S151" i="1"/>
  <c r="W151" i="1" s="1"/>
  <c r="R151" i="1"/>
  <c r="V151" i="1" s="1"/>
  <c r="T155" i="1" l="1"/>
  <c r="P154" i="1"/>
  <c r="O153" i="1"/>
  <c r="Q153" i="1" s="1"/>
  <c r="S152" i="1"/>
  <c r="W152" i="1" s="1"/>
  <c r="R152" i="1"/>
  <c r="V152" i="1" s="1"/>
  <c r="P155" i="1" l="1"/>
  <c r="O154" i="1"/>
  <c r="Q154" i="1" s="1"/>
  <c r="S153" i="1"/>
  <c r="W153" i="1" s="1"/>
  <c r="R153" i="1"/>
  <c r="V153" i="1" s="1"/>
  <c r="O155" i="1" l="1"/>
  <c r="Q155" i="1" s="1"/>
  <c r="R154" i="1"/>
  <c r="V154" i="1" s="1"/>
  <c r="S154" i="1"/>
  <c r="W154" i="1" s="1"/>
  <c r="T156" i="1"/>
  <c r="P156" i="1" l="1"/>
  <c r="T157" i="1"/>
  <c r="R155" i="1"/>
  <c r="V155" i="1" s="1"/>
  <c r="S155" i="1"/>
  <c r="W155" i="1" s="1"/>
  <c r="O156" i="1"/>
  <c r="Q156" i="1" l="1"/>
  <c r="S156" i="1" s="1"/>
  <c r="W156" i="1" s="1"/>
  <c r="P157" i="1"/>
  <c r="T158" i="1"/>
  <c r="R156" i="1" l="1"/>
  <c r="V156" i="1" s="1"/>
  <c r="T159" i="1"/>
  <c r="P158" i="1"/>
  <c r="O157" i="1"/>
  <c r="Q157" i="1" s="1"/>
  <c r="S157" i="1" l="1"/>
  <c r="W157" i="1" s="1"/>
  <c r="R157" i="1"/>
  <c r="V157" i="1" s="1"/>
  <c r="O158" i="1"/>
  <c r="Q158" i="1" s="1"/>
  <c r="P159" i="1"/>
  <c r="C9" i="6" l="1"/>
  <c r="T160" i="1"/>
  <c r="R158" i="1"/>
  <c r="V158" i="1" s="1"/>
  <c r="S158" i="1"/>
  <c r="W158" i="1" s="1"/>
  <c r="O159" i="1"/>
  <c r="Q159" i="1" s="1"/>
  <c r="O160" i="1" l="1"/>
  <c r="R159" i="1"/>
  <c r="V159" i="1" s="1"/>
  <c r="S159" i="1"/>
  <c r="W159" i="1" s="1"/>
  <c r="T161" i="1"/>
  <c r="P160" i="1"/>
  <c r="Q160" i="1" l="1"/>
  <c r="T162" i="1"/>
  <c r="P161" i="1"/>
  <c r="T163" i="1" l="1"/>
  <c r="P162" i="1"/>
  <c r="O161" i="1"/>
  <c r="Q161" i="1" s="1"/>
  <c r="S160" i="1"/>
  <c r="W160" i="1" s="1"/>
  <c r="R160" i="1"/>
  <c r="V160" i="1" s="1"/>
  <c r="P163" i="1" l="1"/>
  <c r="O162" i="1"/>
  <c r="Q162" i="1" s="1"/>
  <c r="R161" i="1"/>
  <c r="V161" i="1" s="1"/>
  <c r="S161" i="1"/>
  <c r="W161" i="1" s="1"/>
  <c r="O163" i="1" l="1"/>
  <c r="Q163" i="1" s="1"/>
  <c r="S162" i="1"/>
  <c r="W162" i="1" s="1"/>
  <c r="R162" i="1"/>
  <c r="V162" i="1" s="1"/>
  <c r="T164" i="1"/>
  <c r="P164" i="1" l="1"/>
  <c r="R163" i="1"/>
  <c r="V163" i="1" s="1"/>
  <c r="S163" i="1"/>
  <c r="W163" i="1" s="1"/>
  <c r="O164" i="1"/>
  <c r="Q164" i="1" l="1"/>
  <c r="S164" i="1" s="1"/>
  <c r="W164" i="1" s="1"/>
  <c r="T165" i="1"/>
  <c r="R164" i="1" l="1"/>
  <c r="V164" i="1" s="1"/>
  <c r="O165" i="1"/>
  <c r="P165" i="1"/>
  <c r="T166" i="1" l="1"/>
  <c r="Q165" i="1"/>
  <c r="P166" i="1" l="1"/>
  <c r="T167" i="1"/>
  <c r="O166" i="1"/>
  <c r="S165" i="1"/>
  <c r="W165" i="1" s="1"/>
  <c r="R165" i="1"/>
  <c r="V165" i="1" s="1"/>
  <c r="Q166" i="1" l="1"/>
  <c r="R166" i="1" s="1"/>
  <c r="V166" i="1" s="1"/>
  <c r="P167" i="1"/>
  <c r="T168" i="1"/>
  <c r="S166" i="1" l="1"/>
  <c r="W166" i="1" s="1"/>
  <c r="P168" i="1"/>
  <c r="O167" i="1"/>
  <c r="Q167" i="1" s="1"/>
  <c r="O168" i="1" l="1"/>
  <c r="Q168" i="1" s="1"/>
  <c r="S167" i="1"/>
  <c r="W167" i="1" s="1"/>
  <c r="R167" i="1"/>
  <c r="V167" i="1" s="1"/>
  <c r="T169" i="1"/>
  <c r="P169" i="1" l="1"/>
  <c r="S168" i="1"/>
  <c r="W168" i="1" s="1"/>
  <c r="R168" i="1"/>
  <c r="V168" i="1" s="1"/>
  <c r="O169" i="1"/>
  <c r="Q169" i="1" l="1"/>
  <c r="S169" i="1" s="1"/>
  <c r="W169" i="1" s="1"/>
  <c r="T170" i="1"/>
  <c r="R169" i="1" l="1"/>
  <c r="V169" i="1" s="1"/>
  <c r="O170" i="1"/>
  <c r="P170" i="1"/>
  <c r="T171" i="1" l="1"/>
  <c r="Q170" i="1"/>
  <c r="T172" i="1" l="1"/>
  <c r="P171" i="1"/>
  <c r="R170" i="1"/>
  <c r="V170" i="1" s="1"/>
  <c r="S170" i="1"/>
  <c r="W170" i="1" s="1"/>
  <c r="O171" i="1"/>
  <c r="C10" i="6" l="1"/>
  <c r="O172" i="1"/>
  <c r="Q171" i="1"/>
  <c r="T173" i="1"/>
  <c r="P172" i="1"/>
  <c r="S171" i="1" l="1"/>
  <c r="W171" i="1" s="1"/>
  <c r="R171" i="1"/>
  <c r="V171" i="1" s="1"/>
  <c r="T174" i="1"/>
  <c r="P173" i="1"/>
  <c r="Q172" i="1"/>
  <c r="O173" i="1" l="1"/>
  <c r="Q173" i="1" s="1"/>
  <c r="P174" i="1"/>
  <c r="S172" i="1"/>
  <c r="W172" i="1" s="1"/>
  <c r="R172" i="1"/>
  <c r="V172" i="1" s="1"/>
  <c r="T175" i="1" l="1"/>
  <c r="S173" i="1"/>
  <c r="W173" i="1" s="1"/>
  <c r="R173" i="1"/>
  <c r="V173" i="1" s="1"/>
  <c r="O174" i="1"/>
  <c r="Q174" i="1" s="1"/>
  <c r="O175" i="1" l="1"/>
  <c r="R174" i="1"/>
  <c r="V174" i="1" s="1"/>
  <c r="S174" i="1"/>
  <c r="W174" i="1" s="1"/>
  <c r="P175" i="1"/>
  <c r="T176" i="1"/>
  <c r="P176" i="1" l="1"/>
  <c r="Q175" i="1"/>
  <c r="O176" i="1" l="1"/>
  <c r="Q176" i="1" s="1"/>
  <c r="R175" i="1"/>
  <c r="V175" i="1" s="1"/>
  <c r="S175" i="1"/>
  <c r="W175" i="1" s="1"/>
  <c r="T177" i="1"/>
  <c r="R176" i="1" l="1"/>
  <c r="V176" i="1" s="1"/>
  <c r="S176" i="1"/>
  <c r="W176" i="1" s="1"/>
  <c r="P177" i="1"/>
  <c r="O177" i="1"/>
  <c r="Q177" i="1" l="1"/>
  <c r="T178" i="1"/>
  <c r="O178" i="1" l="1"/>
  <c r="R177" i="1"/>
  <c r="V177" i="1" s="1"/>
  <c r="S177" i="1"/>
  <c r="W177" i="1" s="1"/>
  <c r="P178" i="1"/>
  <c r="T179" i="1"/>
  <c r="P179" i="1" l="1"/>
  <c r="Q178" i="1"/>
  <c r="S178" i="1" l="1"/>
  <c r="W178" i="1" s="1"/>
  <c r="R178" i="1"/>
  <c r="V178" i="1" s="1"/>
  <c r="O179" i="1"/>
  <c r="Q179" i="1" s="1"/>
  <c r="T180" i="1"/>
  <c r="O180" i="1" l="1"/>
  <c r="P180" i="1"/>
  <c r="T181" i="1"/>
  <c r="S179" i="1"/>
  <c r="W179" i="1" s="1"/>
  <c r="R179" i="1"/>
  <c r="V179" i="1" s="1"/>
  <c r="Q180" i="1" l="1"/>
  <c r="S180" i="1" s="1"/>
  <c r="W180" i="1" s="1"/>
  <c r="P181" i="1"/>
  <c r="R180" i="1" l="1"/>
  <c r="V180" i="1" s="1"/>
  <c r="O181" i="1"/>
  <c r="Q181" i="1" s="1"/>
  <c r="T182" i="1"/>
  <c r="S181" i="1" l="1"/>
  <c r="W181" i="1" s="1"/>
  <c r="R181" i="1"/>
  <c r="V181" i="1" s="1"/>
  <c r="P182" i="1"/>
  <c r="O182" i="1"/>
  <c r="Q182" i="1" l="1"/>
  <c r="S182" i="1" s="1"/>
  <c r="W182" i="1" s="1"/>
  <c r="T183" i="1"/>
  <c r="C11" i="6" l="1"/>
  <c r="R182" i="1"/>
  <c r="V182" i="1" s="1"/>
  <c r="P183" i="1"/>
  <c r="O183" i="1"/>
  <c r="Q183" i="1" l="1"/>
  <c r="R183" i="1" s="1"/>
  <c r="V183" i="1" s="1"/>
  <c r="T184" i="1"/>
  <c r="S183" i="1" l="1"/>
  <c r="W183" i="1" s="1"/>
  <c r="P184" i="1"/>
  <c r="O184" i="1"/>
  <c r="Q184" i="1" l="1"/>
  <c r="S184" i="1" s="1"/>
  <c r="W184" i="1" s="1"/>
  <c r="T185" i="1"/>
  <c r="P185" i="1" l="1"/>
  <c r="O185" i="1"/>
  <c r="R184" i="1"/>
  <c r="V184" i="1" s="1"/>
  <c r="Q185" i="1" l="1"/>
  <c r="S185" i="1" s="1"/>
  <c r="W185" i="1" s="1"/>
  <c r="T186" i="1"/>
  <c r="R185" i="1" l="1"/>
  <c r="V185" i="1" s="1"/>
  <c r="O186" i="1"/>
  <c r="P186" i="1"/>
  <c r="O187" i="1" l="1"/>
  <c r="Q186" i="1"/>
  <c r="S186" i="1" s="1"/>
  <c r="W186" i="1" s="1"/>
  <c r="R186" i="1" l="1"/>
  <c r="V186" i="1" s="1"/>
  <c r="P187" i="1"/>
  <c r="Q187" i="1" s="1"/>
  <c r="S187" i="1" s="1"/>
  <c r="W187" i="1" s="1"/>
  <c r="T187" i="1"/>
  <c r="T188" i="1" l="1"/>
  <c r="R187" i="1"/>
  <c r="V187" i="1" s="1"/>
  <c r="P188" i="1" l="1"/>
  <c r="T189" i="1"/>
  <c r="O188" i="1"/>
  <c r="Q188" i="1" l="1"/>
  <c r="S188" i="1" s="1"/>
  <c r="W188" i="1" s="1"/>
  <c r="O189" i="1"/>
  <c r="P189" i="1"/>
  <c r="R188" i="1" l="1"/>
  <c r="V188" i="1" s="1"/>
  <c r="Q189" i="1"/>
  <c r="T190" i="1"/>
  <c r="O190" i="1" l="1"/>
  <c r="R189" i="1"/>
  <c r="V189" i="1" s="1"/>
  <c r="S189" i="1"/>
  <c r="W189" i="1" s="1"/>
  <c r="P190" i="1"/>
  <c r="T191" i="1"/>
  <c r="Q190" i="1" l="1"/>
  <c r="R190" i="1" s="1"/>
  <c r="V190" i="1" s="1"/>
  <c r="P191" i="1"/>
  <c r="T192" i="1"/>
  <c r="S190" i="1" l="1"/>
  <c r="W190" i="1" s="1"/>
  <c r="P192" i="1"/>
  <c r="O191" i="1"/>
  <c r="Q191" i="1" s="1"/>
  <c r="C12" i="6" l="1"/>
  <c r="O192" i="1"/>
  <c r="Q192" i="1" s="1"/>
  <c r="S191" i="1"/>
  <c r="W191" i="1" s="1"/>
  <c r="R191" i="1"/>
  <c r="V191" i="1" s="1"/>
  <c r="T193" i="1"/>
  <c r="R192" i="1" l="1"/>
  <c r="V192" i="1" s="1"/>
  <c r="S192" i="1"/>
  <c r="W192" i="1" s="1"/>
  <c r="P193" i="1"/>
  <c r="O193" i="1"/>
  <c r="Q193" i="1" l="1"/>
  <c r="T194" i="1"/>
  <c r="O194" i="1" l="1"/>
  <c r="P194" i="1"/>
  <c r="R193" i="1"/>
  <c r="V193" i="1" s="1"/>
  <c r="S193" i="1"/>
  <c r="W193" i="1" s="1"/>
  <c r="Q194" i="1" l="1"/>
  <c r="S194" i="1" s="1"/>
  <c r="W194" i="1" s="1"/>
  <c r="T195" i="1"/>
  <c r="R194" i="1" l="1"/>
  <c r="V194" i="1" s="1"/>
  <c r="O195" i="1"/>
  <c r="P195" i="1"/>
  <c r="Q195" i="1" l="1"/>
  <c r="R195" i="1" s="1"/>
  <c r="V195" i="1" s="1"/>
  <c r="T196" i="1"/>
  <c r="S195" i="1" l="1"/>
  <c r="W195" i="1" s="1"/>
  <c r="P196" i="1"/>
  <c r="O196" i="1"/>
  <c r="Q196" i="1" l="1"/>
  <c r="S196" i="1" s="1"/>
  <c r="W196" i="1" s="1"/>
  <c r="T197" i="1"/>
  <c r="R196" i="1" l="1"/>
  <c r="V196" i="1" s="1"/>
  <c r="P197" i="1"/>
  <c r="O197" i="1"/>
  <c r="Q197" i="1" l="1"/>
  <c r="S197" i="1" s="1"/>
  <c r="W197" i="1" s="1"/>
  <c r="T198" i="1"/>
  <c r="R197" i="1" l="1"/>
  <c r="V197" i="1" s="1"/>
  <c r="O198" i="1"/>
  <c r="P198" i="1"/>
  <c r="T199" i="1" l="1"/>
  <c r="Q198" i="1"/>
  <c r="T200" i="1" l="1"/>
  <c r="P199" i="1"/>
  <c r="O199" i="1"/>
  <c r="S198" i="1"/>
  <c r="W198" i="1" s="1"/>
  <c r="R198" i="1"/>
  <c r="V198" i="1" s="1"/>
  <c r="O200" i="1" l="1"/>
  <c r="Q199" i="1"/>
  <c r="R199" i="1" s="1"/>
  <c r="V199" i="1" s="1"/>
  <c r="P200" i="1"/>
  <c r="T201" i="1"/>
  <c r="S199" i="1" l="1"/>
  <c r="W199" i="1" s="1"/>
  <c r="Q200" i="1"/>
  <c r="S200" i="1" s="1"/>
  <c r="P201" i="1"/>
  <c r="W200" i="1" l="1"/>
  <c r="R200" i="1"/>
  <c r="V200" i="1" s="1"/>
  <c r="O201" i="1"/>
  <c r="Q201" i="1" s="1"/>
  <c r="T202" i="1"/>
  <c r="P202" i="1" l="1"/>
  <c r="R201" i="1"/>
  <c r="V201" i="1" s="1"/>
  <c r="S201" i="1"/>
  <c r="W201" i="1" s="1"/>
  <c r="O202" i="1"/>
  <c r="Q202" i="1" l="1"/>
  <c r="S202" i="1" s="1"/>
  <c r="W202" i="1" s="1"/>
  <c r="T203" i="1"/>
  <c r="R202" i="1" l="1"/>
  <c r="V202" i="1" s="1"/>
  <c r="P203" i="1"/>
  <c r="O203" i="1"/>
  <c r="C13" i="6" l="1"/>
  <c r="Q203" i="1"/>
  <c r="R203" i="1" s="1"/>
  <c r="V203" i="1" s="1"/>
  <c r="T204" i="1"/>
  <c r="S203" i="1" l="1"/>
  <c r="W203" i="1" s="1"/>
  <c r="O204" i="1"/>
  <c r="T205" i="1"/>
  <c r="P204" i="1"/>
  <c r="Q204" i="1" l="1"/>
  <c r="S204" i="1" s="1"/>
  <c r="W204" i="1" s="1"/>
  <c r="P205" i="1"/>
  <c r="R204" i="1" l="1"/>
  <c r="V204" i="1" s="1"/>
  <c r="O205" i="1"/>
  <c r="Q205" i="1" s="1"/>
  <c r="T206" i="1"/>
  <c r="P206" i="1" l="1"/>
  <c r="R205" i="1"/>
  <c r="V205" i="1" s="1"/>
  <c r="S205" i="1"/>
  <c r="W205" i="1" s="1"/>
  <c r="O206" i="1"/>
  <c r="Q206" i="1" l="1"/>
  <c r="T207" i="1"/>
  <c r="R206" i="1" l="1"/>
  <c r="V206" i="1" s="1"/>
  <c r="S206" i="1"/>
  <c r="W206" i="1" s="1"/>
  <c r="O207" i="1"/>
  <c r="P207" i="1"/>
  <c r="T208" i="1"/>
  <c r="T209" i="1" l="1"/>
  <c r="P208" i="1"/>
  <c r="Q207" i="1"/>
  <c r="P209" i="1" l="1"/>
  <c r="O208" i="1"/>
  <c r="Q208" i="1" s="1"/>
  <c r="S207" i="1"/>
  <c r="W207" i="1" s="1"/>
  <c r="R207" i="1"/>
  <c r="V207" i="1" s="1"/>
  <c r="S208" i="1" l="1"/>
  <c r="W208" i="1" s="1"/>
  <c r="R208" i="1"/>
  <c r="V208" i="1" s="1"/>
  <c r="O209" i="1"/>
  <c r="Q209" i="1" s="1"/>
  <c r="T210" i="1"/>
  <c r="P210" i="1" l="1"/>
  <c r="O210" i="1"/>
  <c r="R209" i="1"/>
  <c r="V209" i="1" s="1"/>
  <c r="S209" i="1"/>
  <c r="W209" i="1" s="1"/>
  <c r="T211" i="1" l="1"/>
  <c r="Q210" i="1"/>
  <c r="T212" i="1" l="1"/>
  <c r="P211" i="1"/>
  <c r="O211" i="1"/>
  <c r="R210" i="1"/>
  <c r="V210" i="1" s="1"/>
  <c r="S210" i="1"/>
  <c r="W210" i="1" s="1"/>
  <c r="O212" i="1" l="1"/>
  <c r="Q211" i="1"/>
  <c r="R211" i="1" s="1"/>
  <c r="V211" i="1" s="1"/>
  <c r="P212" i="1"/>
  <c r="S211" i="1" l="1"/>
  <c r="W211" i="1" s="1"/>
  <c r="T213" i="1"/>
  <c r="Q212" i="1"/>
  <c r="R212" i="1" s="1"/>
  <c r="V212" i="1" s="1"/>
  <c r="T214" i="1" l="1"/>
  <c r="O213" i="1"/>
  <c r="P213" i="1"/>
  <c r="S212" i="1"/>
  <c r="W212" i="1" s="1"/>
  <c r="Q213" i="1" l="1"/>
  <c r="R213" i="1" s="1"/>
  <c r="V213" i="1" s="1"/>
  <c r="T215" i="1"/>
  <c r="P214" i="1"/>
  <c r="O214" i="1"/>
  <c r="Q214" i="1" l="1"/>
  <c r="R214" i="1" s="1"/>
  <c r="V214" i="1" s="1"/>
  <c r="S213" i="1"/>
  <c r="W213" i="1" s="1"/>
  <c r="O215" i="1"/>
  <c r="P215" i="1"/>
  <c r="C14" i="6" l="1"/>
  <c r="S214" i="1"/>
  <c r="W214" i="1" s="1"/>
  <c r="Q215" i="1"/>
  <c r="S215" i="1" s="1"/>
  <c r="T216" i="1"/>
  <c r="W215" i="1" l="1"/>
  <c r="R215" i="1"/>
  <c r="V215" i="1" s="1"/>
  <c r="P216" i="1"/>
  <c r="O216" i="1"/>
  <c r="Q216" i="1" l="1"/>
  <c r="T217" i="1"/>
  <c r="O217" i="1" l="1"/>
  <c r="P217" i="1"/>
  <c r="S216" i="1"/>
  <c r="W216" i="1" s="1"/>
  <c r="R216" i="1"/>
  <c r="V216" i="1" s="1"/>
  <c r="Q217" i="1" l="1"/>
  <c r="R217" i="1" s="1"/>
  <c r="V217" i="1" s="1"/>
  <c r="T218" i="1"/>
  <c r="S217" i="1" l="1"/>
  <c r="W217" i="1" s="1"/>
  <c r="O218" i="1"/>
  <c r="P218" i="1"/>
  <c r="Q218" i="1" l="1"/>
  <c r="R218" i="1" s="1"/>
  <c r="V218" i="1" s="1"/>
  <c r="T219" i="1"/>
  <c r="S218" i="1" l="1"/>
  <c r="W218" i="1" s="1"/>
  <c r="P219" i="1"/>
  <c r="O219" i="1"/>
  <c r="Q219" i="1" l="1"/>
  <c r="O220" i="1" l="1"/>
  <c r="T220" i="1"/>
  <c r="S219" i="1"/>
  <c r="W219" i="1" s="1"/>
  <c r="R219" i="1"/>
  <c r="V219" i="1" s="1"/>
  <c r="T221" i="1"/>
  <c r="P220" i="1"/>
  <c r="Q220" i="1" l="1"/>
  <c r="R220" i="1" s="1"/>
  <c r="V220" i="1" s="1"/>
  <c r="P221" i="1"/>
  <c r="S220" i="1" l="1"/>
  <c r="W220" i="1" s="1"/>
  <c r="O221" i="1"/>
  <c r="Q221" i="1" s="1"/>
  <c r="T222" i="1"/>
  <c r="P222" i="1" l="1"/>
  <c r="R221" i="1"/>
  <c r="V221" i="1" s="1"/>
  <c r="S221" i="1"/>
  <c r="W221" i="1" s="1"/>
  <c r="O222" i="1"/>
  <c r="Q222" i="1" l="1"/>
  <c r="R222" i="1" s="1"/>
  <c r="V222" i="1" s="1"/>
  <c r="T223" i="1"/>
  <c r="S222" i="1" l="1"/>
  <c r="W222" i="1" s="1"/>
  <c r="P223" i="1"/>
  <c r="O223" i="1"/>
  <c r="Q223" i="1" l="1"/>
  <c r="R223" i="1" s="1"/>
  <c r="V223" i="1" s="1"/>
  <c r="T224" i="1"/>
  <c r="S223" i="1" l="1"/>
  <c r="W223" i="1" s="1"/>
  <c r="O224" i="1"/>
  <c r="P224" i="1"/>
  <c r="Q224" i="1" l="1"/>
  <c r="R224" i="1" s="1"/>
  <c r="V224" i="1" s="1"/>
  <c r="T225" i="1"/>
  <c r="S224" i="1" l="1"/>
  <c r="W224" i="1" s="1"/>
  <c r="P225" i="1"/>
  <c r="O225" i="1"/>
  <c r="Q225" i="1" l="1"/>
  <c r="O226" i="1" l="1"/>
  <c r="T226" i="1"/>
  <c r="R225" i="1"/>
  <c r="V225" i="1" s="1"/>
  <c r="S225" i="1"/>
  <c r="W225" i="1" s="1"/>
  <c r="P226" i="1"/>
  <c r="Q226" i="1" l="1"/>
  <c r="R226" i="1" s="1"/>
  <c r="V226" i="1" s="1"/>
  <c r="T227" i="1"/>
  <c r="S226" i="1" l="1"/>
  <c r="W226" i="1" s="1"/>
  <c r="O227" i="1"/>
  <c r="T228" i="1"/>
  <c r="P227" i="1"/>
  <c r="Q227" i="1" l="1"/>
  <c r="S227" i="1" s="1"/>
  <c r="W227" i="1" s="1"/>
  <c r="P228" i="1"/>
  <c r="R227" i="1" l="1"/>
  <c r="V227" i="1" s="1"/>
  <c r="O228" i="1"/>
  <c r="Q228" i="1" s="1"/>
  <c r="T229" i="1"/>
  <c r="P229" i="1" l="1"/>
  <c r="R228" i="1"/>
  <c r="V228" i="1" s="1"/>
  <c r="S228" i="1"/>
  <c r="W228" i="1" s="1"/>
  <c r="O229" i="1"/>
  <c r="Q229" i="1" l="1"/>
  <c r="R229" i="1" s="1"/>
  <c r="V229" i="1" s="1"/>
  <c r="T230" i="1"/>
  <c r="S229" i="1" l="1"/>
  <c r="W229" i="1" s="1"/>
  <c r="P230" i="1"/>
  <c r="O230" i="1"/>
  <c r="Q230" i="1" l="1"/>
  <c r="T231" i="1"/>
  <c r="O231" i="1" l="1"/>
  <c r="S230" i="1"/>
  <c r="W230" i="1" s="1"/>
  <c r="R230" i="1"/>
  <c r="V230" i="1" s="1"/>
  <c r="P231" i="1"/>
  <c r="Q231" i="1" l="1"/>
  <c r="T232" i="1"/>
  <c r="P232" i="1" l="1"/>
  <c r="O232" i="1"/>
  <c r="R231" i="1"/>
  <c r="V231" i="1" s="1"/>
  <c r="S231" i="1"/>
  <c r="W231" i="1" s="1"/>
  <c r="Q232" i="1" l="1"/>
  <c r="T233" i="1"/>
  <c r="O233" i="1" l="1"/>
  <c r="P233" i="1"/>
  <c r="R232" i="1"/>
  <c r="V232" i="1" s="1"/>
  <c r="S232" i="1"/>
  <c r="W232" i="1" s="1"/>
  <c r="Q233" i="1" l="1"/>
  <c r="S233" i="1" s="1"/>
  <c r="W233" i="1" s="1"/>
  <c r="R233" i="1" l="1"/>
  <c r="V233" i="1" s="1"/>
  <c r="N5" i="5" l="1"/>
  <c r="S5" i="5" l="1"/>
  <c r="P5" i="5"/>
  <c r="Q6" i="5" l="1"/>
  <c r="R6" i="5" s="1"/>
  <c r="M6" i="5"/>
  <c r="N6" i="5" s="1"/>
  <c r="P6" i="5" s="1"/>
  <c r="Q7" i="5" l="1"/>
  <c r="R7" i="5" s="1"/>
  <c r="S6" i="5"/>
  <c r="M7" i="5"/>
  <c r="N7" i="5" s="1"/>
  <c r="P7" i="5" s="1"/>
  <c r="Q8" i="5" l="1"/>
  <c r="R8" i="5" s="1"/>
  <c r="M8" i="5"/>
  <c r="N8" i="5" s="1"/>
  <c r="P8" i="5" s="1"/>
  <c r="S7" i="5"/>
  <c r="Q9" i="5" l="1"/>
  <c r="R9" i="5" s="1"/>
  <c r="M9" i="5"/>
  <c r="N9" i="5" s="1"/>
  <c r="P9" i="5" s="1"/>
  <c r="S8" i="5"/>
  <c r="S9" i="5" l="1"/>
  <c r="Q10" i="5"/>
  <c r="M10" i="5"/>
  <c r="N10" i="5" s="1"/>
  <c r="P10" i="5" s="1"/>
  <c r="S10" i="5" l="1"/>
  <c r="M11" i="5"/>
  <c r="N11" i="5" s="1"/>
  <c r="R10" i="5"/>
  <c r="S11" i="5" l="1"/>
  <c r="P11" i="5"/>
  <c r="Q11" i="5"/>
  <c r="M12" i="5" l="1"/>
  <c r="N12" i="5" s="1"/>
  <c r="R11" i="5"/>
  <c r="P12" i="5" l="1"/>
  <c r="M13" i="5" s="1"/>
  <c r="N13" i="5" s="1"/>
  <c r="S12" i="5"/>
  <c r="Q12" i="5"/>
  <c r="R12" i="5" s="1"/>
  <c r="Q13" i="5" s="1"/>
  <c r="S13" i="5" l="1"/>
  <c r="P13" i="5"/>
  <c r="R13" i="5"/>
  <c r="M14" i="5" l="1"/>
  <c r="N14" i="5" s="1"/>
  <c r="S14" i="5" s="1"/>
  <c r="Q14" i="5"/>
  <c r="P14" i="5" l="1"/>
  <c r="M15" i="5" s="1"/>
  <c r="N15" i="5" s="1"/>
  <c r="R14" i="5"/>
  <c r="P15" i="5" l="1"/>
  <c r="S15" i="5"/>
  <c r="Q15" i="5"/>
  <c r="M16" i="5" l="1"/>
  <c r="N16" i="5" s="1"/>
  <c r="R15" i="5"/>
  <c r="P16" i="5" l="1"/>
  <c r="M17" i="5" s="1"/>
  <c r="N17" i="5" s="1"/>
  <c r="S16" i="5"/>
  <c r="Q16" i="5"/>
  <c r="R16" i="5" s="1"/>
  <c r="S17" i="5" l="1"/>
  <c r="Q17" i="5"/>
  <c r="R17" i="5" s="1"/>
  <c r="P17" i="5"/>
  <c r="Q18" i="5" l="1"/>
  <c r="R18" i="5" s="1"/>
  <c r="M18" i="5"/>
  <c r="N18" i="5" s="1"/>
  <c r="P18" i="5" s="1"/>
  <c r="S18" i="5" l="1"/>
  <c r="Q19" i="5"/>
  <c r="R19" i="5" s="1"/>
  <c r="M19" i="5"/>
  <c r="N19" i="5" s="1"/>
  <c r="P19" i="5" s="1"/>
  <c r="S19" i="5" l="1"/>
  <c r="Q20" i="5"/>
  <c r="R20" i="5" s="1"/>
  <c r="M20" i="5"/>
  <c r="N20" i="5" s="1"/>
  <c r="P20" i="5" s="1"/>
  <c r="M21" i="5" l="1"/>
  <c r="N21" i="5" s="1"/>
  <c r="P21" i="5" s="1"/>
  <c r="S20" i="5"/>
  <c r="Q21" i="5"/>
  <c r="R21" i="5" s="1"/>
  <c r="S21" i="5" l="1"/>
  <c r="M22" i="5"/>
  <c r="N22" i="5" s="1"/>
  <c r="P22" i="5" s="1"/>
  <c r="Q22" i="5"/>
  <c r="M23" i="5" l="1"/>
  <c r="N23" i="5" s="1"/>
  <c r="S22" i="5"/>
  <c r="R22" i="5"/>
  <c r="P23" i="5" l="1"/>
  <c r="M24" i="5" s="1"/>
  <c r="N24" i="5" s="1"/>
  <c r="S23" i="5"/>
  <c r="Q23" i="5"/>
  <c r="R23" i="5" s="1"/>
  <c r="P24" i="5" l="1"/>
  <c r="M25" i="5" s="1"/>
  <c r="N25" i="5" s="1"/>
  <c r="S24" i="5"/>
  <c r="Q24" i="5"/>
  <c r="R24" i="5" s="1"/>
  <c r="P25" i="5" l="1"/>
  <c r="M26" i="5" s="1"/>
  <c r="N26" i="5" s="1"/>
  <c r="S25" i="5"/>
  <c r="Q25" i="5"/>
  <c r="R25" i="5" s="1"/>
  <c r="P26" i="5" l="1"/>
  <c r="M27" i="5" s="1"/>
  <c r="N27" i="5" s="1"/>
  <c r="S26" i="5"/>
  <c r="Q26" i="5"/>
  <c r="R26" i="5" s="1"/>
  <c r="P27" i="5" l="1"/>
  <c r="M28" i="5" s="1"/>
  <c r="N28" i="5" s="1"/>
  <c r="S27" i="5"/>
  <c r="Q27" i="5"/>
  <c r="R27" i="5" s="1"/>
  <c r="S28" i="5" l="1"/>
  <c r="Q28" i="5"/>
  <c r="R28" i="5" s="1"/>
  <c r="P28" i="5"/>
  <c r="M29" i="5" l="1"/>
  <c r="N29" i="5" s="1"/>
  <c r="S29" i="5" s="1"/>
  <c r="Q29" i="5"/>
  <c r="R29" i="5" s="1"/>
  <c r="P29" i="5" l="1"/>
  <c r="M30" i="5" s="1"/>
  <c r="N30" i="5" s="1"/>
  <c r="P30" i="5" s="1"/>
  <c r="Q30" i="5" l="1"/>
  <c r="R30" i="5" s="1"/>
  <c r="S30" i="5"/>
  <c r="M31" i="5"/>
  <c r="N31" i="5" s="1"/>
  <c r="S31" i="5" l="1"/>
  <c r="Q31" i="5"/>
  <c r="R31" i="5" s="1"/>
  <c r="P31" i="5"/>
  <c r="M32" i="5" s="1"/>
  <c r="N32" i="5" s="1"/>
  <c r="P32" i="5" l="1"/>
  <c r="M33" i="5" s="1"/>
  <c r="N33" i="5" s="1"/>
  <c r="Q32" i="5"/>
  <c r="R32" i="5" s="1"/>
  <c r="S32" i="5"/>
  <c r="P33" i="5" l="1"/>
  <c r="M34" i="5" s="1"/>
  <c r="N34" i="5" s="1"/>
  <c r="Q33" i="5"/>
  <c r="R33" i="5" s="1"/>
  <c r="S33" i="5"/>
  <c r="Q34" i="5" l="1"/>
  <c r="R34" i="5" s="1"/>
  <c r="P34" i="5"/>
  <c r="M35" i="5" s="1"/>
  <c r="N35" i="5" s="1"/>
  <c r="S34" i="5"/>
  <c r="Q35" i="5" l="1"/>
  <c r="R35" i="5" s="1"/>
  <c r="S35" i="5"/>
  <c r="P35" i="5"/>
  <c r="M36" i="5" s="1"/>
  <c r="N36" i="5" s="1"/>
  <c r="P36" i="5" l="1"/>
  <c r="M37" i="5" s="1"/>
  <c r="N37" i="5" s="1"/>
  <c r="Q36" i="5"/>
  <c r="R36" i="5" s="1"/>
  <c r="S36" i="5"/>
  <c r="Q37" i="5" l="1"/>
  <c r="R37" i="5" s="1"/>
  <c r="S37" i="5"/>
  <c r="P37" i="5"/>
  <c r="Q38" i="5" l="1"/>
  <c r="R38" i="5" s="1"/>
  <c r="M38" i="5"/>
  <c r="N38" i="5" s="1"/>
  <c r="P38" i="5" s="1"/>
  <c r="Q39" i="5" l="1"/>
  <c r="R39" i="5" s="1"/>
  <c r="M39" i="5"/>
  <c r="N39" i="5" s="1"/>
  <c r="P39" i="5" s="1"/>
  <c r="S38" i="5"/>
  <c r="Q40" i="5" l="1"/>
  <c r="R40" i="5" s="1"/>
  <c r="M40" i="5"/>
  <c r="N40" i="5" s="1"/>
  <c r="P40" i="5" s="1"/>
  <c r="S39" i="5"/>
  <c r="Q41" i="5" l="1"/>
  <c r="R41" i="5" s="1"/>
  <c r="M41" i="5"/>
  <c r="N41" i="5" s="1"/>
  <c r="P41" i="5" s="1"/>
  <c r="M42" i="5" s="1"/>
  <c r="N42" i="5" s="1"/>
  <c r="S40" i="5"/>
  <c r="S41" i="5" l="1"/>
  <c r="P42" i="5"/>
  <c r="M43" i="5" s="1"/>
  <c r="N43" i="5" s="1"/>
  <c r="S42" i="5"/>
  <c r="Q42" i="5"/>
  <c r="R42" i="5" l="1"/>
  <c r="P43" i="5" l="1"/>
  <c r="S43" i="5"/>
  <c r="Q43" i="5"/>
  <c r="M44" i="5" l="1"/>
  <c r="N44" i="5" s="1"/>
  <c r="R43" i="5"/>
  <c r="P44" i="5" l="1"/>
  <c r="M45" i="5" s="1"/>
  <c r="N45" i="5" s="1"/>
  <c r="S44" i="5"/>
  <c r="Q44" i="5"/>
  <c r="R44" i="5" l="1"/>
  <c r="P45" i="5" l="1"/>
  <c r="S45" i="5"/>
  <c r="Q45" i="5"/>
  <c r="M46" i="5" l="1"/>
  <c r="N46" i="5" s="1"/>
  <c r="R45" i="5"/>
  <c r="P46" i="5" l="1"/>
  <c r="M47" i="5" s="1"/>
  <c r="N47" i="5" s="1"/>
  <c r="S46" i="5"/>
  <c r="Q46" i="5"/>
  <c r="R46" i="5" l="1"/>
  <c r="P47" i="5" l="1"/>
  <c r="M48" i="5" s="1"/>
  <c r="N48" i="5" s="1"/>
  <c r="S47" i="5"/>
  <c r="Q47" i="5"/>
  <c r="R47" i="5" l="1"/>
  <c r="P48" i="5" s="1"/>
  <c r="S48" i="5" l="1"/>
  <c r="M49" i="5"/>
  <c r="N49" i="5" s="1"/>
  <c r="Q48" i="5"/>
  <c r="R48" i="5" l="1"/>
  <c r="P49" i="5" l="1"/>
  <c r="S49" i="5"/>
  <c r="Q49" i="5"/>
  <c r="M50" i="5" l="1"/>
  <c r="N50" i="5" s="1"/>
  <c r="R49" i="5"/>
  <c r="P50" i="5" l="1"/>
  <c r="M51" i="5" s="1"/>
  <c r="N51" i="5" s="1"/>
  <c r="S50" i="5"/>
  <c r="Q50" i="5"/>
  <c r="R50" i="5" l="1"/>
  <c r="P51" i="5" l="1"/>
  <c r="S51" i="5"/>
  <c r="Q51" i="5"/>
  <c r="M52" i="5" l="1"/>
  <c r="N52" i="5" s="1"/>
  <c r="R51" i="5"/>
  <c r="P52" i="5" l="1"/>
  <c r="M53" i="5" s="1"/>
  <c r="N53" i="5" s="1"/>
  <c r="S52" i="5"/>
  <c r="Q52" i="5"/>
  <c r="R52" i="5" l="1"/>
  <c r="P53" i="5" l="1"/>
  <c r="S53" i="5"/>
  <c r="Q53" i="5"/>
  <c r="M54" i="5" l="1"/>
  <c r="N54" i="5" s="1"/>
  <c r="R53" i="5"/>
  <c r="P54" i="5" l="1"/>
  <c r="M55" i="5" s="1"/>
  <c r="N55" i="5" s="1"/>
  <c r="S54" i="5"/>
  <c r="Q54" i="5"/>
  <c r="R54" i="5" l="1"/>
  <c r="P55" i="5" l="1"/>
  <c r="S55" i="5"/>
  <c r="Q55" i="5"/>
  <c r="M56" i="5" l="1"/>
  <c r="N56" i="5" s="1"/>
  <c r="R55" i="5"/>
  <c r="P56" i="5" l="1"/>
  <c r="M57" i="5" s="1"/>
  <c r="N57" i="5" s="1"/>
  <c r="S56" i="5"/>
  <c r="Q56" i="5"/>
  <c r="R56" i="5" l="1"/>
  <c r="P57" i="5" l="1"/>
  <c r="M58" i="5" s="1"/>
  <c r="N58" i="5" s="1"/>
  <c r="S57" i="5"/>
  <c r="Q57" i="5"/>
  <c r="R57" i="5" l="1"/>
  <c r="P58" i="5" s="1"/>
  <c r="M59" i="5" l="1"/>
  <c r="N59" i="5" s="1"/>
  <c r="S58" i="5"/>
  <c r="Q58" i="5"/>
  <c r="R58" i="5" l="1"/>
  <c r="P59" i="5" l="1"/>
  <c r="S59" i="5"/>
  <c r="Q59" i="5"/>
  <c r="M60" i="5" l="1"/>
  <c r="N60" i="5" s="1"/>
  <c r="R59" i="5"/>
  <c r="P60" i="5" l="1"/>
  <c r="M61" i="5" s="1"/>
  <c r="N61" i="5" s="1"/>
  <c r="S60" i="5"/>
  <c r="Q60" i="5"/>
  <c r="R60" i="5" l="1"/>
  <c r="P61" i="5" l="1"/>
  <c r="M62" i="5" s="1"/>
  <c r="N62" i="5" s="1"/>
  <c r="S61" i="5"/>
  <c r="Q61" i="5"/>
  <c r="R61" i="5" l="1"/>
  <c r="P62" i="5" s="1"/>
  <c r="M63" i="5" l="1"/>
  <c r="N63" i="5" s="1"/>
  <c r="S62" i="5"/>
  <c r="Q62" i="5"/>
  <c r="R62" i="5" l="1"/>
  <c r="P63" i="5" l="1"/>
  <c r="S63" i="5"/>
  <c r="Q63" i="5"/>
  <c r="M64" i="5" l="1"/>
  <c r="N64" i="5" s="1"/>
  <c r="R63" i="5"/>
  <c r="P64" i="5" l="1"/>
  <c r="M65" i="5" s="1"/>
  <c r="N65" i="5" s="1"/>
  <c r="S64" i="5"/>
  <c r="Q64" i="5"/>
  <c r="R64" i="5" l="1"/>
  <c r="P65" i="5" l="1"/>
  <c r="S65" i="5"/>
  <c r="Q65" i="5"/>
  <c r="M66" i="5" l="1"/>
  <c r="N66" i="5" s="1"/>
  <c r="R65" i="5"/>
  <c r="P66" i="5" l="1"/>
  <c r="M67" i="5" s="1"/>
  <c r="N67" i="5" s="1"/>
  <c r="S66" i="5"/>
  <c r="Q66" i="5"/>
  <c r="R66" i="5" l="1"/>
  <c r="P67" i="5" l="1"/>
  <c r="S67" i="5"/>
  <c r="Q67" i="5"/>
  <c r="M68" i="5" l="1"/>
  <c r="N68" i="5" s="1"/>
  <c r="R67" i="5"/>
  <c r="P68" i="5" l="1"/>
  <c r="M69" i="5" s="1"/>
  <c r="N69" i="5" s="1"/>
  <c r="S68" i="5"/>
  <c r="Q68" i="5"/>
  <c r="R68" i="5" l="1"/>
  <c r="P69" i="5" l="1"/>
  <c r="M70" i="5" s="1"/>
  <c r="N70" i="5" s="1"/>
  <c r="S69" i="5"/>
  <c r="Q69" i="5"/>
  <c r="R69" i="5" l="1"/>
  <c r="P70" i="5" s="1"/>
  <c r="M71" i="5" l="1"/>
  <c r="N71" i="5" s="1"/>
  <c r="S70" i="5"/>
  <c r="Q70" i="5"/>
  <c r="R70" i="5" l="1"/>
  <c r="P71" i="5" l="1"/>
  <c r="S71" i="5"/>
  <c r="Q71" i="5"/>
  <c r="M72" i="5" l="1"/>
  <c r="N72" i="5" s="1"/>
  <c r="R71" i="5"/>
  <c r="P72" i="5" l="1"/>
  <c r="M73" i="5" s="1"/>
  <c r="N73" i="5" s="1"/>
  <c r="S72" i="5"/>
  <c r="Q72" i="5"/>
  <c r="R72" i="5" l="1"/>
  <c r="P73" i="5" l="1"/>
  <c r="S73" i="5"/>
  <c r="Q73" i="5"/>
  <c r="M74" i="5" l="1"/>
  <c r="N74" i="5" s="1"/>
  <c r="R73" i="5"/>
  <c r="P74" i="5" l="1"/>
  <c r="M75" i="5" s="1"/>
  <c r="N75" i="5" s="1"/>
  <c r="S74" i="5"/>
  <c r="Q74" i="5"/>
  <c r="R74" i="5" l="1"/>
  <c r="P75" i="5" l="1"/>
  <c r="S75" i="5"/>
  <c r="Q75" i="5"/>
  <c r="M76" i="5" l="1"/>
  <c r="N76" i="5" s="1"/>
  <c r="R75" i="5"/>
  <c r="P76" i="5" l="1"/>
  <c r="M77" i="5" s="1"/>
  <c r="N77" i="5" s="1"/>
  <c r="S76" i="5"/>
  <c r="Q76" i="5"/>
  <c r="R76" i="5" l="1"/>
  <c r="P77" i="5" l="1"/>
  <c r="M78" i="5" s="1"/>
  <c r="N78" i="5" s="1"/>
  <c r="S77" i="5"/>
  <c r="Q77" i="5"/>
  <c r="R77" i="5" l="1"/>
  <c r="P78" i="5" s="1"/>
  <c r="M79" i="5" l="1"/>
  <c r="N79" i="5" s="1"/>
  <c r="S78" i="5"/>
  <c r="Q78" i="5"/>
  <c r="R78" i="5" l="1"/>
  <c r="P79" i="5" l="1"/>
  <c r="S79" i="5"/>
  <c r="Q79" i="5"/>
  <c r="M80" i="5" l="1"/>
  <c r="N80" i="5" s="1"/>
  <c r="R79" i="5"/>
  <c r="P80" i="5" l="1"/>
  <c r="M81" i="5" s="1"/>
  <c r="N81" i="5" s="1"/>
  <c r="S80" i="5"/>
  <c r="Q80" i="5"/>
  <c r="R80" i="5" l="1"/>
  <c r="P81" i="5" l="1"/>
  <c r="S81" i="5"/>
  <c r="Q81" i="5"/>
  <c r="M82" i="5" l="1"/>
  <c r="N82" i="5" s="1"/>
  <c r="R81" i="5"/>
  <c r="P82" i="5" l="1"/>
  <c r="M83" i="5" s="1"/>
  <c r="N83" i="5" s="1"/>
  <c r="S82" i="5"/>
  <c r="Q82" i="5"/>
  <c r="R82" i="5" l="1"/>
  <c r="P83" i="5" l="1"/>
  <c r="S83" i="5"/>
  <c r="Q83" i="5"/>
  <c r="M84" i="5" l="1"/>
  <c r="N84" i="5" s="1"/>
  <c r="R83" i="5"/>
  <c r="P84" i="5" l="1"/>
  <c r="M85" i="5" s="1"/>
  <c r="N85" i="5" s="1"/>
  <c r="S84" i="5"/>
  <c r="Q84" i="5"/>
  <c r="R84" i="5" l="1"/>
  <c r="P85" i="5" l="1"/>
  <c r="M86" i="5" s="1"/>
  <c r="N86" i="5" s="1"/>
  <c r="S85" i="5"/>
  <c r="Q85" i="5"/>
  <c r="R85" i="5" l="1"/>
  <c r="P86" i="5" s="1"/>
  <c r="M87" i="5" l="1"/>
  <c r="N87" i="5" s="1"/>
  <c r="S86" i="5"/>
  <c r="Q86" i="5"/>
  <c r="R86" i="5" l="1"/>
  <c r="P87" i="5" l="1"/>
  <c r="S87" i="5"/>
  <c r="Q87" i="5"/>
  <c r="M88" i="5" l="1"/>
  <c r="N88" i="5" s="1"/>
  <c r="R87" i="5"/>
  <c r="P88" i="5" l="1"/>
  <c r="M89" i="5" s="1"/>
  <c r="N89" i="5" s="1"/>
  <c r="S88" i="5"/>
  <c r="Q88" i="5"/>
  <c r="R88" i="5" l="1"/>
  <c r="P89" i="5" l="1"/>
  <c r="M90" i="5" s="1"/>
  <c r="N90" i="5" s="1"/>
  <c r="S89" i="5"/>
  <c r="Q89" i="5"/>
  <c r="R89" i="5" l="1"/>
  <c r="P90" i="5" s="1"/>
  <c r="M91" i="5" l="1"/>
  <c r="N91" i="5" s="1"/>
  <c r="S90" i="5"/>
  <c r="Q90" i="5"/>
  <c r="R90" i="5" l="1"/>
  <c r="P91" i="5" l="1"/>
  <c r="S91" i="5"/>
  <c r="Q91" i="5"/>
  <c r="R91" i="5" s="1"/>
  <c r="M92" i="5" l="1"/>
  <c r="N92" i="5" s="1"/>
  <c r="P92" i="5" s="1"/>
  <c r="Q92" i="5"/>
  <c r="S92" i="5" l="1"/>
  <c r="M93" i="5"/>
  <c r="N93" i="5" s="1"/>
  <c r="R92" i="5"/>
  <c r="P93" i="5" l="1"/>
  <c r="M94" i="5" s="1"/>
  <c r="N94" i="5" s="1"/>
  <c r="S93" i="5"/>
  <c r="Q93" i="5"/>
  <c r="R93" i="5" l="1"/>
  <c r="P94" i="5" l="1"/>
  <c r="S94" i="5"/>
  <c r="Q94" i="5"/>
  <c r="M95" i="5" l="1"/>
  <c r="N95" i="5" s="1"/>
  <c r="R94" i="5"/>
  <c r="P95" i="5" l="1"/>
  <c r="M96" i="5" s="1"/>
  <c r="N96" i="5" s="1"/>
  <c r="S95" i="5"/>
  <c r="Q95" i="5"/>
  <c r="R95" i="5" l="1"/>
  <c r="P96" i="5" l="1"/>
  <c r="S96" i="5"/>
  <c r="Q96" i="5"/>
  <c r="M97" i="5" l="1"/>
  <c r="N97" i="5" s="1"/>
  <c r="R96" i="5"/>
  <c r="P97" i="5" l="1"/>
  <c r="M98" i="5" s="1"/>
  <c r="N98" i="5" s="1"/>
  <c r="S97" i="5"/>
  <c r="Q97" i="5"/>
  <c r="R97" i="5" l="1"/>
  <c r="P98" i="5" l="1"/>
  <c r="S98" i="5"/>
  <c r="Q98" i="5"/>
  <c r="M99" i="5" l="1"/>
  <c r="N99" i="5" s="1"/>
  <c r="R98" i="5"/>
  <c r="P99" i="5" l="1"/>
  <c r="M100" i="5" s="1"/>
  <c r="N100" i="5" s="1"/>
  <c r="S99" i="5"/>
  <c r="Q99" i="5"/>
  <c r="R99" i="5" l="1"/>
  <c r="P100" i="5" l="1"/>
  <c r="M101" i="5" s="1"/>
  <c r="N101" i="5" s="1"/>
  <c r="S100" i="5"/>
  <c r="Q100" i="5"/>
  <c r="R100" i="5" l="1"/>
  <c r="P101" i="5" s="1"/>
  <c r="S101" i="5" l="1"/>
  <c r="M102" i="5"/>
  <c r="N102" i="5" s="1"/>
  <c r="Q101" i="5"/>
  <c r="R101" i="5" l="1"/>
  <c r="P102" i="5" l="1"/>
  <c r="S102" i="5"/>
  <c r="Q102" i="5"/>
  <c r="M103" i="5" l="1"/>
  <c r="N103" i="5" s="1"/>
  <c r="R102" i="5"/>
  <c r="P103" i="5" l="1"/>
  <c r="M104" i="5" s="1"/>
  <c r="N104" i="5" s="1"/>
  <c r="S103" i="5"/>
  <c r="Q103" i="5"/>
  <c r="R103" i="5" l="1"/>
  <c r="P104" i="5" l="1"/>
  <c r="S104" i="5"/>
  <c r="Q104" i="5"/>
  <c r="M105" i="5" l="1"/>
  <c r="N105" i="5" s="1"/>
  <c r="R104" i="5"/>
  <c r="P105" i="5" l="1"/>
  <c r="M106" i="5" s="1"/>
  <c r="N106" i="5" s="1"/>
  <c r="S105" i="5"/>
  <c r="Q105" i="5"/>
  <c r="R105" i="5" l="1"/>
  <c r="P106" i="5" l="1"/>
  <c r="S106" i="5"/>
  <c r="Q106" i="5"/>
  <c r="M107" i="5" l="1"/>
  <c r="N107" i="5" s="1"/>
  <c r="R106" i="5"/>
  <c r="P107" i="5" l="1"/>
  <c r="M108" i="5" s="1"/>
  <c r="N108" i="5" s="1"/>
  <c r="S107" i="5"/>
  <c r="Q107" i="5"/>
  <c r="R107" i="5" l="1"/>
  <c r="P108" i="5" l="1"/>
  <c r="S108" i="5"/>
  <c r="Q108" i="5"/>
  <c r="M109" i="5" l="1"/>
  <c r="N109" i="5" s="1"/>
  <c r="R108" i="5"/>
  <c r="P109" i="5" l="1"/>
  <c r="M110" i="5" s="1"/>
  <c r="N110" i="5" s="1"/>
  <c r="S109" i="5"/>
  <c r="Q109" i="5"/>
  <c r="R109" i="5" l="1"/>
  <c r="P110" i="5" l="1"/>
  <c r="S110" i="5"/>
  <c r="Q110" i="5"/>
  <c r="M111" i="5" l="1"/>
  <c r="N111" i="5" s="1"/>
  <c r="R110" i="5"/>
  <c r="P111" i="5" l="1"/>
  <c r="M112" i="5" s="1"/>
  <c r="N112" i="5" s="1"/>
  <c r="S111" i="5"/>
  <c r="Q111" i="5"/>
  <c r="R111" i="5" l="1"/>
  <c r="P112" i="5" l="1"/>
  <c r="S112" i="5"/>
  <c r="Q112" i="5"/>
  <c r="M113" i="5" l="1"/>
  <c r="N113" i="5" s="1"/>
  <c r="R112" i="5"/>
  <c r="P113" i="5" l="1"/>
  <c r="M114" i="5" s="1"/>
  <c r="N114" i="5" s="1"/>
  <c r="S113" i="5"/>
  <c r="Q113" i="5"/>
  <c r="R113" i="5" l="1"/>
  <c r="P114" i="5" l="1"/>
  <c r="S114" i="5"/>
  <c r="Q114" i="5"/>
  <c r="M115" i="5" l="1"/>
  <c r="N115" i="5" s="1"/>
  <c r="R114" i="5"/>
  <c r="P115" i="5" l="1"/>
  <c r="M116" i="5" s="1"/>
  <c r="N116" i="5" s="1"/>
  <c r="S115" i="5"/>
  <c r="Q115" i="5"/>
  <c r="R115" i="5" l="1"/>
  <c r="P116" i="5" l="1"/>
  <c r="M117" i="5" s="1"/>
  <c r="N117" i="5" s="1"/>
  <c r="S116" i="5"/>
  <c r="Q116" i="5"/>
  <c r="R116" i="5" l="1"/>
  <c r="P117" i="5" s="1"/>
  <c r="M118" i="5" l="1"/>
  <c r="N118" i="5" s="1"/>
  <c r="S117" i="5"/>
  <c r="Q117" i="5"/>
  <c r="R117" i="5" l="1"/>
  <c r="P118" i="5" l="1"/>
  <c r="S118" i="5"/>
  <c r="Q118" i="5"/>
  <c r="M119" i="5" l="1"/>
  <c r="N119" i="5" s="1"/>
  <c r="R118" i="5"/>
  <c r="P119" i="5" l="1"/>
  <c r="M120" i="5" s="1"/>
  <c r="N120" i="5" s="1"/>
  <c r="S119" i="5"/>
  <c r="Q119" i="5"/>
  <c r="R119" i="5" l="1"/>
  <c r="P120" i="5" l="1"/>
  <c r="S120" i="5"/>
  <c r="Q120" i="5"/>
  <c r="M121" i="5" l="1"/>
  <c r="N121" i="5" s="1"/>
  <c r="R120" i="5"/>
  <c r="P121" i="5" l="1"/>
  <c r="M122" i="5" s="1"/>
  <c r="N122" i="5" s="1"/>
  <c r="S121" i="5"/>
  <c r="Q121" i="5"/>
  <c r="R121" i="5" l="1"/>
  <c r="P122" i="5" l="1"/>
  <c r="S122" i="5"/>
  <c r="Q122" i="5"/>
  <c r="M123" i="5" l="1"/>
  <c r="N123" i="5" s="1"/>
  <c r="R122" i="5"/>
  <c r="P123" i="5" l="1"/>
  <c r="M124" i="5" s="1"/>
  <c r="N124" i="5" s="1"/>
  <c r="S123" i="5"/>
  <c r="Q123" i="5"/>
  <c r="R123" i="5" l="1"/>
  <c r="P124" i="5" l="1"/>
  <c r="S124" i="5"/>
  <c r="C5" i="5" s="1"/>
  <c r="Q124" i="5"/>
  <c r="M125" i="5" l="1"/>
  <c r="N125" i="5" s="1"/>
  <c r="R124" i="5"/>
  <c r="P125" i="5" l="1"/>
  <c r="M126" i="5" s="1"/>
  <c r="N126" i="5" s="1"/>
  <c r="S125" i="5"/>
  <c r="Q125" i="5"/>
  <c r="R125" i="5" l="1"/>
  <c r="P126" i="5" l="1"/>
  <c r="M127" i="5" s="1"/>
  <c r="N127" i="5" s="1"/>
  <c r="S126" i="5"/>
  <c r="Q126" i="5"/>
  <c r="R126" i="5" l="1"/>
  <c r="P127" i="5" s="1"/>
  <c r="S127" i="5" l="1"/>
  <c r="M128" i="5"/>
  <c r="N128" i="5" s="1"/>
  <c r="Q127" i="5"/>
  <c r="R127" i="5" l="1"/>
  <c r="P128" i="5" l="1"/>
  <c r="S128" i="5"/>
  <c r="Q128" i="5"/>
  <c r="M129" i="5" l="1"/>
  <c r="N129" i="5" s="1"/>
  <c r="R128" i="5"/>
  <c r="P129" i="5" l="1"/>
  <c r="M130" i="5" s="1"/>
  <c r="N130" i="5" s="1"/>
  <c r="S129" i="5"/>
  <c r="Q129" i="5"/>
  <c r="R129" i="5" l="1"/>
  <c r="P130" i="5" l="1"/>
  <c r="M131" i="5" s="1"/>
  <c r="N131" i="5" s="1"/>
  <c r="S130" i="5"/>
  <c r="Q130" i="5"/>
  <c r="R130" i="5" l="1"/>
  <c r="P131" i="5" s="1"/>
  <c r="M132" i="5" l="1"/>
  <c r="N132" i="5" s="1"/>
  <c r="S131" i="5"/>
  <c r="Q131" i="5"/>
  <c r="R131" i="5" l="1"/>
  <c r="P132" i="5" l="1"/>
  <c r="S132" i="5"/>
  <c r="Q132" i="5"/>
  <c r="M133" i="5" l="1"/>
  <c r="N133" i="5" s="1"/>
  <c r="R132" i="5"/>
  <c r="P133" i="5" l="1"/>
  <c r="M134" i="5" s="1"/>
  <c r="N134" i="5" s="1"/>
  <c r="S133" i="5"/>
  <c r="Q133" i="5"/>
  <c r="R133" i="5" l="1"/>
  <c r="P134" i="5" l="1"/>
  <c r="S134" i="5"/>
  <c r="Q134" i="5"/>
  <c r="M135" i="5" l="1"/>
  <c r="N135" i="5" s="1"/>
  <c r="R134" i="5"/>
  <c r="P135" i="5" l="1"/>
  <c r="M136" i="5" s="1"/>
  <c r="N136" i="5" s="1"/>
  <c r="S135" i="5"/>
  <c r="Q135" i="5"/>
  <c r="R135" i="5" s="1"/>
  <c r="Q136" i="5" l="1"/>
  <c r="R136" i="5" s="1"/>
  <c r="S136" i="5"/>
  <c r="C6" i="5" s="1"/>
  <c r="P136" i="5"/>
  <c r="M137" i="5" l="1"/>
  <c r="N137" i="5" s="1"/>
  <c r="S137" i="5" s="1"/>
  <c r="Q137" i="5"/>
  <c r="P137" i="5" l="1"/>
  <c r="M138" i="5" s="1"/>
  <c r="N138" i="5" s="1"/>
  <c r="R137" i="5"/>
  <c r="P138" i="5" l="1"/>
  <c r="M139" i="5" s="1"/>
  <c r="N139" i="5" s="1"/>
  <c r="S138" i="5"/>
  <c r="Q138" i="5"/>
  <c r="R138" i="5" l="1"/>
  <c r="P139" i="5" l="1"/>
  <c r="S139" i="5"/>
  <c r="Q139" i="5"/>
  <c r="M140" i="5" l="1"/>
  <c r="N140" i="5" s="1"/>
  <c r="R139" i="5"/>
  <c r="P140" i="5" l="1"/>
  <c r="M141" i="5" s="1"/>
  <c r="N141" i="5" s="1"/>
  <c r="S140" i="5"/>
  <c r="Q140" i="5"/>
  <c r="R140" i="5" l="1"/>
  <c r="P141" i="5" l="1"/>
  <c r="S141" i="5"/>
  <c r="Q141" i="5"/>
  <c r="M142" i="5" l="1"/>
  <c r="N142" i="5" s="1"/>
  <c r="R141" i="5"/>
  <c r="P142" i="5" l="1"/>
  <c r="M143" i="5" s="1"/>
  <c r="N143" i="5" s="1"/>
  <c r="S142" i="5"/>
  <c r="Q142" i="5"/>
  <c r="R142" i="5" l="1"/>
  <c r="P143" i="5" l="1"/>
  <c r="M144" i="5" s="1"/>
  <c r="N144" i="5" s="1"/>
  <c r="S143" i="5"/>
  <c r="Q143" i="5"/>
  <c r="R143" i="5" l="1"/>
  <c r="P144" i="5" s="1"/>
  <c r="M145" i="5" l="1"/>
  <c r="N145" i="5" s="1"/>
  <c r="S144" i="5"/>
  <c r="Q144" i="5"/>
  <c r="R144" i="5" l="1"/>
  <c r="P145" i="5" l="1"/>
  <c r="S145" i="5"/>
  <c r="Q145" i="5"/>
  <c r="M146" i="5" l="1"/>
  <c r="N146" i="5" s="1"/>
  <c r="R145" i="5"/>
  <c r="P146" i="5" l="1"/>
  <c r="M147" i="5" s="1"/>
  <c r="N147" i="5" s="1"/>
  <c r="S146" i="5"/>
  <c r="Q146" i="5"/>
  <c r="R146" i="5" l="1"/>
  <c r="P147" i="5" l="1"/>
  <c r="S147" i="5"/>
  <c r="Q147" i="5"/>
  <c r="M148" i="5" l="1"/>
  <c r="N148" i="5" s="1"/>
  <c r="R147" i="5"/>
  <c r="P148" i="5" l="1"/>
  <c r="M149" i="5" s="1"/>
  <c r="N149" i="5" s="1"/>
  <c r="S148" i="5"/>
  <c r="C7" i="5" s="1"/>
  <c r="Q148" i="5"/>
  <c r="R148" i="5" l="1"/>
  <c r="P149" i="5" l="1"/>
  <c r="M150" i="5" s="1"/>
  <c r="N150" i="5" s="1"/>
  <c r="S149" i="5"/>
  <c r="Q149" i="5"/>
  <c r="R149" i="5" l="1"/>
  <c r="P150" i="5" s="1"/>
  <c r="S150" i="5" l="1"/>
  <c r="M151" i="5"/>
  <c r="N151" i="5" s="1"/>
  <c r="Q150" i="5"/>
  <c r="R150" i="5" l="1"/>
  <c r="P151" i="5" l="1"/>
  <c r="S151" i="5"/>
  <c r="Q151" i="5"/>
  <c r="M152" i="5" l="1"/>
  <c r="N152" i="5" s="1"/>
  <c r="R151" i="5"/>
  <c r="P152" i="5" l="1"/>
  <c r="M153" i="5" s="1"/>
  <c r="N153" i="5" s="1"/>
  <c r="S152" i="5"/>
  <c r="Q152" i="5"/>
  <c r="R152" i="5" l="1"/>
  <c r="P153" i="5" l="1"/>
  <c r="S153" i="5"/>
  <c r="Q153" i="5"/>
  <c r="M154" i="5" l="1"/>
  <c r="N154" i="5" s="1"/>
  <c r="R153" i="5"/>
  <c r="P154" i="5" l="1"/>
  <c r="M155" i="5" s="1"/>
  <c r="N155" i="5" s="1"/>
  <c r="S154" i="5"/>
  <c r="Q154" i="5"/>
  <c r="R154" i="5" l="1"/>
  <c r="P155" i="5" l="1"/>
  <c r="S155" i="5"/>
  <c r="Q155" i="5"/>
  <c r="M156" i="5" l="1"/>
  <c r="N156" i="5" s="1"/>
  <c r="R155" i="5"/>
  <c r="P156" i="5" l="1"/>
  <c r="M157" i="5" s="1"/>
  <c r="N157" i="5" s="1"/>
  <c r="S156" i="5"/>
  <c r="Q156" i="5"/>
  <c r="R156" i="5" l="1"/>
  <c r="P157" i="5" l="1"/>
  <c r="M158" i="5" s="1"/>
  <c r="N158" i="5" s="1"/>
  <c r="S157" i="5"/>
  <c r="Q157" i="5"/>
  <c r="R157" i="5" l="1"/>
  <c r="P158" i="5" s="1"/>
  <c r="S158" i="5" l="1"/>
  <c r="M159" i="5"/>
  <c r="N159" i="5" s="1"/>
  <c r="Q158" i="5"/>
  <c r="R158" i="5" l="1"/>
  <c r="P159" i="5" l="1"/>
  <c r="S159" i="5"/>
  <c r="Q159" i="5"/>
  <c r="M160" i="5" l="1"/>
  <c r="N160" i="5" s="1"/>
  <c r="R159" i="5"/>
  <c r="P160" i="5" l="1"/>
  <c r="M161" i="5" s="1"/>
  <c r="N161" i="5" s="1"/>
  <c r="S160" i="5"/>
  <c r="C8" i="5" s="1"/>
  <c r="Q160" i="5"/>
  <c r="R160" i="5" l="1"/>
  <c r="P161" i="5" l="1"/>
  <c r="S161" i="5"/>
  <c r="Q161" i="5"/>
  <c r="M162" i="5" l="1"/>
  <c r="N162" i="5" s="1"/>
  <c r="R161" i="5"/>
  <c r="P162" i="5" l="1"/>
  <c r="M163" i="5" s="1"/>
  <c r="N163" i="5" s="1"/>
  <c r="S162" i="5"/>
  <c r="Q162" i="5"/>
  <c r="R162" i="5" l="1"/>
  <c r="P163" i="5" l="1"/>
  <c r="S163" i="5"/>
  <c r="Q163" i="5"/>
  <c r="M164" i="5" l="1"/>
  <c r="N164" i="5" s="1"/>
  <c r="R163" i="5"/>
  <c r="P164" i="5" l="1"/>
  <c r="M165" i="5" s="1"/>
  <c r="N165" i="5" s="1"/>
  <c r="S164" i="5"/>
  <c r="Q164" i="5"/>
  <c r="R164" i="5" l="1"/>
  <c r="P165" i="5" l="1"/>
  <c r="S165" i="5"/>
  <c r="Q165" i="5"/>
  <c r="M166" i="5" l="1"/>
  <c r="N166" i="5" s="1"/>
  <c r="R165" i="5"/>
  <c r="P166" i="5" l="1"/>
  <c r="M167" i="5" s="1"/>
  <c r="N167" i="5" s="1"/>
  <c r="S166" i="5"/>
  <c r="Q166" i="5"/>
  <c r="R166" i="5" l="1"/>
  <c r="P167" i="5" l="1"/>
  <c r="S167" i="5"/>
  <c r="Q167" i="5"/>
  <c r="M168" i="5" l="1"/>
  <c r="N168" i="5" s="1"/>
  <c r="R167" i="5"/>
  <c r="P168" i="5" l="1"/>
  <c r="M169" i="5" s="1"/>
  <c r="N169" i="5" s="1"/>
  <c r="S168" i="5"/>
  <c r="Q168" i="5"/>
  <c r="R168" i="5" l="1"/>
  <c r="P169" i="5" l="1"/>
  <c r="M170" i="5" s="1"/>
  <c r="N170" i="5" s="1"/>
  <c r="S169" i="5"/>
  <c r="Q169" i="5"/>
  <c r="R169" i="5" l="1"/>
  <c r="P170" i="5" s="1"/>
  <c r="M171" i="5" l="1"/>
  <c r="N171" i="5" s="1"/>
  <c r="S170" i="5"/>
  <c r="Q170" i="5"/>
  <c r="R170" i="5" l="1"/>
  <c r="P171" i="5" l="1"/>
  <c r="S171" i="5"/>
  <c r="Q171" i="5"/>
  <c r="M172" i="5" l="1"/>
  <c r="N172" i="5" s="1"/>
  <c r="R171" i="5"/>
  <c r="P172" i="5" l="1"/>
  <c r="M173" i="5" s="1"/>
  <c r="N173" i="5" s="1"/>
  <c r="S172" i="5"/>
  <c r="C9" i="5" s="1"/>
  <c r="Q172" i="5"/>
  <c r="R172" i="5" l="1"/>
  <c r="P173" i="5" l="1"/>
  <c r="S173" i="5"/>
  <c r="Q173" i="5"/>
  <c r="M174" i="5" l="1"/>
  <c r="N174" i="5" s="1"/>
  <c r="R173" i="5"/>
  <c r="P174" i="5" l="1"/>
  <c r="M175" i="5" s="1"/>
  <c r="N175" i="5" s="1"/>
  <c r="S174" i="5"/>
  <c r="Q174" i="5"/>
  <c r="R174" i="5" l="1"/>
  <c r="P175" i="5" l="1"/>
  <c r="S175" i="5"/>
  <c r="Q175" i="5"/>
  <c r="M176" i="5" l="1"/>
  <c r="N176" i="5" s="1"/>
  <c r="R175" i="5"/>
  <c r="P176" i="5" l="1"/>
  <c r="M177" i="5" s="1"/>
  <c r="N177" i="5" s="1"/>
  <c r="S176" i="5"/>
  <c r="Q176" i="5"/>
  <c r="R176" i="5" l="1"/>
  <c r="P177" i="5" l="1"/>
  <c r="M178" i="5" s="1"/>
  <c r="N178" i="5" s="1"/>
  <c r="S177" i="5"/>
  <c r="Q177" i="5"/>
  <c r="R177" i="5" l="1"/>
  <c r="P178" i="5" s="1"/>
  <c r="M179" i="5" l="1"/>
  <c r="N179" i="5" s="1"/>
  <c r="S178" i="5"/>
  <c r="Q178" i="5"/>
  <c r="R178" i="5" l="1"/>
  <c r="P179" i="5" l="1"/>
  <c r="S179" i="5"/>
  <c r="Q179" i="5"/>
  <c r="M180" i="5" l="1"/>
  <c r="N180" i="5" s="1"/>
  <c r="R179" i="5"/>
  <c r="P180" i="5" l="1"/>
  <c r="M181" i="5" s="1"/>
  <c r="N181" i="5" s="1"/>
  <c r="S180" i="5"/>
  <c r="Q180" i="5"/>
  <c r="R180" i="5" l="1"/>
  <c r="P181" i="5" l="1"/>
  <c r="S181" i="5"/>
  <c r="Q181" i="5"/>
  <c r="M182" i="5" l="1"/>
  <c r="N182" i="5" s="1"/>
  <c r="R181" i="5"/>
  <c r="P182" i="5" l="1"/>
  <c r="M183" i="5" s="1"/>
  <c r="N183" i="5" s="1"/>
  <c r="S182" i="5"/>
  <c r="Q182" i="5"/>
  <c r="R182" i="5" l="1"/>
  <c r="P183" i="5" l="1"/>
  <c r="M184" i="5" s="1"/>
  <c r="N184" i="5" s="1"/>
  <c r="S183" i="5"/>
  <c r="Q183" i="5"/>
  <c r="R183" i="5" l="1"/>
  <c r="P184" i="5" s="1"/>
  <c r="S184" i="5" l="1"/>
  <c r="C10" i="5" s="1"/>
  <c r="M185" i="5"/>
  <c r="N185" i="5" s="1"/>
  <c r="Q184" i="5"/>
  <c r="R184" i="5" l="1"/>
  <c r="P185" i="5" l="1"/>
  <c r="S185" i="5"/>
  <c r="Q185" i="5"/>
  <c r="M186" i="5" l="1"/>
  <c r="N186" i="5" s="1"/>
  <c r="R185" i="5"/>
  <c r="P186" i="5" l="1"/>
  <c r="M187" i="5" s="1"/>
  <c r="N187" i="5" s="1"/>
  <c r="S186" i="5"/>
  <c r="Q186" i="5"/>
  <c r="R186" i="5" l="1"/>
  <c r="P187" i="5" l="1"/>
  <c r="S187" i="5"/>
  <c r="Q187" i="5"/>
  <c r="M188" i="5" l="1"/>
  <c r="N188" i="5" s="1"/>
  <c r="R187" i="5"/>
  <c r="P188" i="5" l="1"/>
  <c r="M189" i="5" s="1"/>
  <c r="N189" i="5" s="1"/>
  <c r="S188" i="5"/>
  <c r="Q188" i="5"/>
  <c r="R188" i="5" l="1"/>
  <c r="P189" i="5" l="1"/>
  <c r="S189" i="5"/>
  <c r="Q189" i="5"/>
  <c r="M190" i="5" l="1"/>
  <c r="N190" i="5" s="1"/>
  <c r="R189" i="5"/>
  <c r="P190" i="5" l="1"/>
  <c r="M191" i="5" s="1"/>
  <c r="N191" i="5" s="1"/>
  <c r="S190" i="5"/>
  <c r="Q190" i="5"/>
  <c r="R190" i="5" l="1"/>
  <c r="P191" i="5" l="1"/>
  <c r="S191" i="5"/>
  <c r="Q191" i="5"/>
  <c r="M192" i="5" l="1"/>
  <c r="N192" i="5" s="1"/>
  <c r="R191" i="5"/>
  <c r="P192" i="5" l="1"/>
  <c r="M193" i="5" s="1"/>
  <c r="N193" i="5" s="1"/>
  <c r="S192" i="5"/>
  <c r="Q192" i="5"/>
  <c r="R192" i="5" l="1"/>
  <c r="P193" i="5" l="1"/>
  <c r="S193" i="5"/>
  <c r="Q193" i="5"/>
  <c r="M194" i="5" l="1"/>
  <c r="N194" i="5" s="1"/>
  <c r="R193" i="5"/>
  <c r="P194" i="5" l="1"/>
  <c r="M195" i="5" s="1"/>
  <c r="N195" i="5" s="1"/>
  <c r="S194" i="5"/>
  <c r="Q194" i="5"/>
  <c r="R194" i="5" l="1"/>
  <c r="P195" i="5" l="1"/>
  <c r="S195" i="5"/>
  <c r="Q195" i="5"/>
  <c r="M196" i="5" l="1"/>
  <c r="N196" i="5" s="1"/>
  <c r="R195" i="5"/>
  <c r="P196" i="5" l="1"/>
  <c r="M197" i="5" s="1"/>
  <c r="N197" i="5" s="1"/>
  <c r="S196" i="5"/>
  <c r="C11" i="5" s="1"/>
  <c r="Q196" i="5"/>
  <c r="R196" i="5" l="1"/>
  <c r="P197" i="5" l="1"/>
  <c r="M198" i="5" s="1"/>
  <c r="N198" i="5" s="1"/>
  <c r="S197" i="5"/>
  <c r="Q197" i="5"/>
  <c r="R197" i="5" l="1"/>
  <c r="P198" i="5" s="1"/>
  <c r="S198" i="5" l="1"/>
  <c r="M199" i="5"/>
  <c r="N199" i="5" s="1"/>
  <c r="Q198" i="5"/>
  <c r="R198" i="5" l="1"/>
  <c r="P199" i="5" l="1"/>
  <c r="S199" i="5"/>
  <c r="Q199" i="5"/>
  <c r="M200" i="5" l="1"/>
  <c r="N200" i="5" s="1"/>
  <c r="R199" i="5"/>
  <c r="P200" i="5" l="1"/>
  <c r="M201" i="5" s="1"/>
  <c r="N201" i="5" s="1"/>
  <c r="S200" i="5"/>
  <c r="Q200" i="5"/>
  <c r="R200" i="5" l="1"/>
  <c r="P201" i="5" l="1"/>
  <c r="M202" i="5" s="1"/>
  <c r="N202" i="5" s="1"/>
  <c r="S201" i="5"/>
  <c r="Q201" i="5"/>
  <c r="R201" i="5" l="1"/>
  <c r="P202" i="5" s="1"/>
  <c r="S202" i="5" l="1"/>
  <c r="M203" i="5"/>
  <c r="N203" i="5" s="1"/>
  <c r="Q202" i="5"/>
  <c r="R202" i="5" l="1"/>
  <c r="P203" i="5" l="1"/>
  <c r="M204" i="5" s="1"/>
  <c r="N204" i="5" s="1"/>
  <c r="S203" i="5"/>
  <c r="Q203" i="5"/>
  <c r="R203" i="5" l="1"/>
  <c r="P204" i="5" s="1"/>
  <c r="M205" i="5" l="1"/>
  <c r="N205" i="5" s="1"/>
  <c r="S204" i="5"/>
  <c r="Q204" i="5"/>
  <c r="R204" i="5" l="1"/>
  <c r="P205" i="5" l="1"/>
  <c r="S205" i="5"/>
  <c r="Q205" i="5"/>
  <c r="M206" i="5" l="1"/>
  <c r="N206" i="5" s="1"/>
  <c r="R205" i="5"/>
  <c r="P206" i="5" l="1"/>
  <c r="M207" i="5" s="1"/>
  <c r="N207" i="5" s="1"/>
  <c r="S206" i="5"/>
  <c r="Q206" i="5"/>
  <c r="R206" i="5" l="1"/>
  <c r="P207" i="5" l="1"/>
  <c r="S207" i="5"/>
  <c r="Q207" i="5"/>
  <c r="M208" i="5" l="1"/>
  <c r="N208" i="5" s="1"/>
  <c r="R207" i="5"/>
  <c r="P208" i="5" l="1"/>
  <c r="M209" i="5" s="1"/>
  <c r="N209" i="5" s="1"/>
  <c r="S208" i="5"/>
  <c r="C12" i="5" s="1"/>
  <c r="Q208" i="5"/>
  <c r="R208" i="5" l="1"/>
  <c r="P209" i="5" l="1"/>
  <c r="S209" i="5"/>
  <c r="Q209" i="5"/>
  <c r="M210" i="5" l="1"/>
  <c r="N210" i="5" s="1"/>
  <c r="R209" i="5"/>
  <c r="P210" i="5" l="1"/>
  <c r="M211" i="5" s="1"/>
  <c r="N211" i="5" s="1"/>
  <c r="S210" i="5"/>
  <c r="Q210" i="5"/>
  <c r="R210" i="5" l="1"/>
  <c r="P211" i="5" l="1"/>
  <c r="M212" i="5" s="1"/>
  <c r="N212" i="5" s="1"/>
  <c r="S211" i="5"/>
  <c r="Q211" i="5"/>
  <c r="R211" i="5" l="1"/>
  <c r="P212" i="5" s="1"/>
  <c r="M213" i="5" l="1"/>
  <c r="N213" i="5" s="1"/>
  <c r="S212" i="5"/>
  <c r="Q212" i="5"/>
  <c r="R212" i="5" l="1"/>
  <c r="P213" i="5" l="1"/>
  <c r="M214" i="5" s="1"/>
  <c r="N214" i="5" s="1"/>
  <c r="S213" i="5"/>
  <c r="Q213" i="5"/>
  <c r="R213" i="5" l="1"/>
  <c r="P214" i="5" s="1"/>
  <c r="M215" i="5" l="1"/>
  <c r="N215" i="5" s="1"/>
  <c r="S214" i="5"/>
  <c r="Q214" i="5"/>
  <c r="R214" i="5" l="1"/>
  <c r="P215" i="5" l="1"/>
  <c r="M216" i="5" s="1"/>
  <c r="N216" i="5" s="1"/>
  <c r="S215" i="5"/>
  <c r="Q215" i="5"/>
  <c r="R215" i="5" l="1"/>
  <c r="P216" i="5" s="1"/>
  <c r="M217" i="5" l="1"/>
  <c r="N217" i="5" s="1"/>
  <c r="S216" i="5"/>
  <c r="Q216" i="5"/>
  <c r="R216" i="5" l="1"/>
  <c r="P217" i="5" l="1"/>
  <c r="S217" i="5"/>
  <c r="Q217" i="5"/>
  <c r="M218" i="5" l="1"/>
  <c r="N218" i="5" s="1"/>
  <c r="R217" i="5"/>
  <c r="P218" i="5" l="1"/>
  <c r="M219" i="5" s="1"/>
  <c r="N219" i="5" s="1"/>
  <c r="S218" i="5"/>
  <c r="Q218" i="5"/>
  <c r="R218" i="5" l="1"/>
  <c r="P219" i="5" l="1"/>
  <c r="S219" i="5"/>
  <c r="Q219" i="5"/>
  <c r="M220" i="5" l="1"/>
  <c r="N220" i="5" s="1"/>
  <c r="R219" i="5"/>
  <c r="P220" i="5" l="1"/>
  <c r="M221" i="5" s="1"/>
  <c r="N221" i="5" s="1"/>
  <c r="S220" i="5"/>
  <c r="C13" i="5" s="1"/>
  <c r="Q220" i="5"/>
  <c r="R220" i="5" l="1"/>
  <c r="P221" i="5" l="1"/>
  <c r="S221" i="5"/>
  <c r="Q221" i="5"/>
  <c r="M222" i="5" l="1"/>
  <c r="N222" i="5" s="1"/>
  <c r="R221" i="5"/>
  <c r="P222" i="5" l="1"/>
  <c r="M223" i="5" s="1"/>
  <c r="N223" i="5" s="1"/>
  <c r="S222" i="5"/>
  <c r="Q222" i="5"/>
  <c r="R222" i="5" l="1"/>
  <c r="P223" i="5" l="1"/>
  <c r="S223" i="5"/>
  <c r="Q223" i="5"/>
  <c r="M224" i="5" l="1"/>
  <c r="N224" i="5" s="1"/>
  <c r="R223" i="5"/>
  <c r="P224" i="5" l="1"/>
  <c r="M225" i="5" s="1"/>
  <c r="N225" i="5" s="1"/>
  <c r="S224" i="5"/>
  <c r="Q224" i="5"/>
  <c r="R224" i="5" l="1"/>
  <c r="P225" i="5" l="1"/>
  <c r="M226" i="5" s="1"/>
  <c r="N226" i="5" s="1"/>
  <c r="S225" i="5"/>
  <c r="Q225" i="5"/>
  <c r="R225" i="5" l="1"/>
  <c r="P226" i="5" s="1"/>
  <c r="M227" i="5" l="1"/>
  <c r="N227" i="5" s="1"/>
  <c r="S226" i="5"/>
  <c r="Q226" i="5"/>
  <c r="R226" i="5" l="1"/>
  <c r="P227" i="5" l="1"/>
  <c r="M228" i="5" s="1"/>
  <c r="N228" i="5" s="1"/>
  <c r="S227" i="5"/>
  <c r="Q227" i="5"/>
  <c r="R227" i="5" l="1"/>
  <c r="P228" i="5" s="1"/>
  <c r="M229" i="5" l="1"/>
  <c r="N229" i="5" s="1"/>
  <c r="S228" i="5"/>
  <c r="Q228" i="5"/>
  <c r="R228" i="5" l="1"/>
  <c r="P229" i="5" l="1"/>
  <c r="M230" i="5" s="1"/>
  <c r="N230" i="5" s="1"/>
  <c r="S229" i="5"/>
  <c r="Q229" i="5"/>
  <c r="R229" i="5" s="1"/>
  <c r="Q230" i="5" l="1"/>
  <c r="R230" i="5" s="1"/>
  <c r="S230" i="5"/>
  <c r="P230" i="5"/>
  <c r="M231" i="5" l="1"/>
  <c r="N231" i="5" s="1"/>
  <c r="S231" i="5" s="1"/>
  <c r="Q231" i="5"/>
  <c r="R231" i="5" s="1"/>
  <c r="P231" i="5" l="1"/>
  <c r="M232" i="5" s="1"/>
  <c r="N232" i="5" s="1"/>
  <c r="P232" i="5" s="1"/>
  <c r="S232" i="5" l="1"/>
  <c r="C14" i="5" s="1"/>
  <c r="Q232" i="5"/>
  <c r="R232" i="5" s="1"/>
</calcChain>
</file>

<file path=xl/sharedStrings.xml><?xml version="1.0" encoding="utf-8"?>
<sst xmlns="http://schemas.openxmlformats.org/spreadsheetml/2006/main" count="151" uniqueCount="71">
  <si>
    <t>I(t)</t>
  </si>
  <si>
    <t>mu</t>
  </si>
  <si>
    <t>sigma</t>
  </si>
  <si>
    <t>Pensionstidspunkt</t>
  </si>
  <si>
    <t>Præmie</t>
  </si>
  <si>
    <t>Udbetalingsperiode</t>
  </si>
  <si>
    <t>Afkast Middelværdi</t>
  </si>
  <si>
    <t>År</t>
  </si>
  <si>
    <t>Afkast</t>
  </si>
  <si>
    <t>Tid</t>
  </si>
  <si>
    <t>Månedligt afkast</t>
  </si>
  <si>
    <t>Årlig afkastfaktor</t>
  </si>
  <si>
    <t>Årlig rente tolket ift. kalenderår</t>
  </si>
  <si>
    <t>Årlig rente tolket ift. beregningstidspunkt</t>
  </si>
  <si>
    <t>10-års fremskrivning med årlige renter, regnet 1/12</t>
  </si>
  <si>
    <t>10 års fremskrivning med månedlige renter</t>
  </si>
  <si>
    <t>Relativ fejl</t>
  </si>
  <si>
    <t>Tidspunkt</t>
  </si>
  <si>
    <t>Alder</t>
  </si>
  <si>
    <t>Pensionsalder</t>
  </si>
  <si>
    <t>Aftrapningskurve</t>
  </si>
  <si>
    <t>Inflation</t>
  </si>
  <si>
    <t>Initialopsparing</t>
  </si>
  <si>
    <t>Forventet afkast</t>
  </si>
  <si>
    <t>Afkaststi til beregning af 5%-fraktil</t>
  </si>
  <si>
    <t>Afkaststi til beregning af 95%-fraktil</t>
  </si>
  <si>
    <t>Middelværdi for depot</t>
  </si>
  <si>
    <t>Andetmoment for depot</t>
  </si>
  <si>
    <t>Varians for depot</t>
  </si>
  <si>
    <t>a-størrelse til beregning af fraktil</t>
  </si>
  <si>
    <t>b-størrelse til beregning af fraktil</t>
  </si>
  <si>
    <t>Depot-fraktiler under lognormal-antagelse</t>
  </si>
  <si>
    <t>Periodeafkast</t>
  </si>
  <si>
    <t>Periodestart</t>
  </si>
  <si>
    <t>Periodeafslutning</t>
  </si>
  <si>
    <t>Aggregering af månedlige afkast</t>
  </si>
  <si>
    <t>PAL-sats</t>
  </si>
  <si>
    <t>Saldoomkostning</t>
  </si>
  <si>
    <t>Fast gebyr</t>
  </si>
  <si>
    <t>Initialopsparing på opsparingsprodukter</t>
  </si>
  <si>
    <t>Livsgevinst</t>
  </si>
  <si>
    <t>Omk</t>
  </si>
  <si>
    <t>Ikke PAL-pligtig relativændring</t>
  </si>
  <si>
    <t>Indbetaling</t>
  </si>
  <si>
    <t>Annuitetsfaktor</t>
  </si>
  <si>
    <t>Depot</t>
  </si>
  <si>
    <t>Skyldig PAL</t>
  </si>
  <si>
    <t>Aftalt præmie til opsparingsprodukter</t>
  </si>
  <si>
    <t>PAL-afregning</t>
  </si>
  <si>
    <t>Saldoomkostningsloft</t>
  </si>
  <si>
    <t>Annuitetsfaktorer (passiver)</t>
  </si>
  <si>
    <t>Faktor (passiv)</t>
  </si>
  <si>
    <t>Prognoseydelser</t>
  </si>
  <si>
    <t>Ydelse</t>
  </si>
  <si>
    <t>2. ordens dødelighed</t>
  </si>
  <si>
    <t>Dødsintensitet ved pension</t>
  </si>
  <si>
    <t>Dødsintensitet ved sidste udbetaling</t>
  </si>
  <si>
    <t>Generelle input</t>
  </si>
  <si>
    <t>Policespecifikke input</t>
  </si>
  <si>
    <t>Forrentningsfaktor</t>
  </si>
  <si>
    <t xml:space="preserve">Mu* </t>
  </si>
  <si>
    <t>Sigma*</t>
  </si>
  <si>
    <t>*Tilfældige værdier til brug for eksemplet</t>
  </si>
  <si>
    <t>Udbetalings-passiv</t>
  </si>
  <si>
    <t>Udbetalings-faktor</t>
  </si>
  <si>
    <t>TRIN 1</t>
  </si>
  <si>
    <t>TRIN 2</t>
  </si>
  <si>
    <t>Prognose-ydelse</t>
  </si>
  <si>
    <t>TRIN 3</t>
  </si>
  <si>
    <t>Annuitets-faktor</t>
  </si>
  <si>
    <t>Beregning af 95% fraktil (eksempel)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</si>
</sst>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00000"/>
    <numFmt numFmtId="166" formatCode="0.0%"/>
    <numFmt numFmtId="167" formatCode="0.0000000%"/>
    <numFmt numFmtId="168" formatCode="0.0"/>
    <numFmt numFmtId="169" formatCode="0.000"/>
    <numFmt numFmtId="170" formatCode="#,##0.0"/>
    <numFmt numFmtId="171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/>
      <top/>
      <bottom style="thin">
        <color rgb="FFA9A9A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</borders>
  <cellStyleXfs count="3">
    <xf numFmtId="0" fontId="0" fillId="0" borderId="0">
      <alignment horizontal="right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>
      <alignment horizontal="right"/>
    </xf>
    <xf numFmtId="0" fontId="0" fillId="0" borderId="1" xfId="0" applyBorder="1">
      <alignment horizontal="right"/>
    </xf>
    <xf numFmtId="10" fontId="0" fillId="0" borderId="0" xfId="0" applyNumberFormat="1">
      <alignment horizontal="right"/>
    </xf>
    <xf numFmtId="2" fontId="0" fillId="0" borderId="1" xfId="0" applyNumberFormat="1" applyBorder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1" fontId="0" fillId="0" borderId="0" xfId="0" applyNumberFormat="1">
      <alignment horizontal="right"/>
    </xf>
    <xf numFmtId="165" fontId="0" fillId="0" borderId="0" xfId="0" applyNumberFormat="1">
      <alignment horizontal="right"/>
    </xf>
    <xf numFmtId="9" fontId="0" fillId="0" borderId="0" xfId="0" applyNumberFormat="1">
      <alignment horizontal="right"/>
    </xf>
    <xf numFmtId="0" fontId="0" fillId="0" borderId="4" xfId="0" applyBorder="1">
      <alignment horizontal="right"/>
    </xf>
    <xf numFmtId="0" fontId="0" fillId="0" borderId="8" xfId="0" applyBorder="1">
      <alignment horizontal="right"/>
    </xf>
    <xf numFmtId="0" fontId="0" fillId="0" borderId="9" xfId="0" applyBorder="1">
      <alignment horizontal="right"/>
    </xf>
    <xf numFmtId="0" fontId="0" fillId="0" borderId="10" xfId="0" applyBorder="1">
      <alignment horizontal="right"/>
    </xf>
    <xf numFmtId="0" fontId="0" fillId="0" borderId="11" xfId="0" applyBorder="1">
      <alignment horizontal="right"/>
    </xf>
    <xf numFmtId="0" fontId="0" fillId="0" borderId="10" xfId="0" applyFill="1" applyBorder="1">
      <alignment horizontal="right"/>
    </xf>
    <xf numFmtId="10" fontId="0" fillId="0" borderId="11" xfId="0" applyNumberFormat="1" applyFill="1" applyBorder="1">
      <alignment horizontal="right"/>
    </xf>
    <xf numFmtId="0" fontId="0" fillId="0" borderId="0" xfId="0" applyAlignment="1">
      <alignment horizontal="center"/>
    </xf>
    <xf numFmtId="0" fontId="0" fillId="0" borderId="13" xfId="0" applyBorder="1">
      <alignment horizontal="right"/>
    </xf>
    <xf numFmtId="0" fontId="0" fillId="0" borderId="15" xfId="0" applyBorder="1">
      <alignment horizontal="right"/>
    </xf>
    <xf numFmtId="0" fontId="0" fillId="0" borderId="16" xfId="0" applyBorder="1">
      <alignment horizontal="right"/>
    </xf>
    <xf numFmtId="166" fontId="0" fillId="0" borderId="12" xfId="0" applyNumberFormat="1" applyBorder="1">
      <alignment horizontal="right"/>
    </xf>
    <xf numFmtId="166" fontId="0" fillId="0" borderId="9" xfId="0" applyNumberFormat="1" applyBorder="1">
      <alignment horizontal="right"/>
    </xf>
    <xf numFmtId="166" fontId="0" fillId="0" borderId="17" xfId="0" applyNumberFormat="1" applyBorder="1">
      <alignment horizontal="right"/>
    </xf>
    <xf numFmtId="166" fontId="0" fillId="0" borderId="11" xfId="0" applyNumberFormat="1" applyBorder="1">
      <alignment horizontal="right"/>
    </xf>
    <xf numFmtId="0" fontId="0" fillId="0" borderId="7" xfId="0" applyBorder="1">
      <alignment horizontal="right"/>
    </xf>
    <xf numFmtId="9" fontId="0" fillId="0" borderId="11" xfId="0" applyNumberFormat="1" applyBorder="1">
      <alignment horizontal="right"/>
    </xf>
    <xf numFmtId="166" fontId="0" fillId="0" borderId="1" xfId="0" applyNumberFormat="1" applyBorder="1">
      <alignment horizontal="right"/>
    </xf>
    <xf numFmtId="167" fontId="0" fillId="0" borderId="0" xfId="0" applyNumberFormat="1">
      <alignment horizontal="right"/>
    </xf>
    <xf numFmtId="168" fontId="0" fillId="0" borderId="1" xfId="0" applyNumberFormat="1" applyBorder="1">
      <alignment horizontal="right"/>
    </xf>
    <xf numFmtId="0" fontId="0" fillId="0" borderId="0" xfId="0" applyBorder="1">
      <alignment horizontal="right"/>
    </xf>
    <xf numFmtId="169" fontId="0" fillId="0" borderId="8" xfId="0" applyNumberFormat="1" applyBorder="1">
      <alignment horizontal="right"/>
    </xf>
    <xf numFmtId="0" fontId="0" fillId="0" borderId="19" xfId="0" applyBorder="1">
      <alignment horizontal="right"/>
    </xf>
    <xf numFmtId="169" fontId="0" fillId="0" borderId="21" xfId="0" applyNumberFormat="1" applyBorder="1">
      <alignment horizontal="right"/>
    </xf>
    <xf numFmtId="169" fontId="0" fillId="0" borderId="22" xfId="0" applyNumberFormat="1" applyBorder="1">
      <alignment horizontal="right"/>
    </xf>
    <xf numFmtId="0" fontId="0" fillId="0" borderId="22" xfId="0" applyBorder="1">
      <alignment horizontal="right"/>
    </xf>
    <xf numFmtId="0" fontId="0" fillId="0" borderId="23" xfId="0" applyBorder="1">
      <alignment horizontal="righ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10" fontId="0" fillId="0" borderId="1" xfId="0" applyNumberFormat="1" applyBorder="1">
      <alignment horizontal="right"/>
    </xf>
    <xf numFmtId="169" fontId="0" fillId="0" borderId="1" xfId="0" applyNumberFormat="1" applyBorder="1">
      <alignment horizontal="right"/>
    </xf>
    <xf numFmtId="3" fontId="0" fillId="0" borderId="9" xfId="0" applyNumberFormat="1" applyBorder="1">
      <alignment horizontal="right"/>
    </xf>
    <xf numFmtId="2" fontId="0" fillId="0" borderId="0" xfId="0" applyNumberFormat="1">
      <alignment horizontal="right"/>
    </xf>
    <xf numFmtId="0" fontId="0" fillId="0" borderId="8" xfId="0" applyFill="1" applyBorder="1" applyAlignment="1">
      <alignment horizontal="left"/>
    </xf>
    <xf numFmtId="0" fontId="0" fillId="0" borderId="9" xfId="0" applyBorder="1" applyAlignment="1">
      <alignment horizontal="left"/>
    </xf>
    <xf numFmtId="2" fontId="0" fillId="0" borderId="26" xfId="0" applyNumberFormat="1" applyBorder="1">
      <alignment horizontal="right"/>
    </xf>
    <xf numFmtId="2" fontId="0" fillId="0" borderId="25" xfId="0" applyNumberFormat="1" applyBorder="1">
      <alignment horizontal="right"/>
    </xf>
    <xf numFmtId="2" fontId="0" fillId="0" borderId="24" xfId="0" applyNumberFormat="1" applyBorder="1">
      <alignment horizontal="right"/>
    </xf>
    <xf numFmtId="170" fontId="0" fillId="0" borderId="1" xfId="0" applyNumberFormat="1" applyBorder="1">
      <alignment horizontal="right"/>
    </xf>
    <xf numFmtId="3" fontId="0" fillId="0" borderId="1" xfId="0" applyNumberFormat="1" applyBorder="1">
      <alignment horizontal="right"/>
    </xf>
    <xf numFmtId="10" fontId="0" fillId="0" borderId="9" xfId="0" applyNumberFormat="1" applyBorder="1">
      <alignment horizontal="right"/>
    </xf>
    <xf numFmtId="0" fontId="0" fillId="0" borderId="19" xfId="0" applyBorder="1" applyAlignment="1">
      <alignment horizontal="left"/>
    </xf>
    <xf numFmtId="3" fontId="0" fillId="0" borderId="26" xfId="0" applyNumberFormat="1" applyBorder="1">
      <alignment horizontal="right"/>
    </xf>
    <xf numFmtId="3" fontId="0" fillId="0" borderId="25" xfId="0" applyNumberFormat="1" applyBorder="1">
      <alignment horizontal="right"/>
    </xf>
    <xf numFmtId="3" fontId="0" fillId="0" borderId="24" xfId="0" applyNumberFormat="1" applyBorder="1">
      <alignment horizontal="right"/>
    </xf>
    <xf numFmtId="0" fontId="0" fillId="0" borderId="10" xfId="0" applyBorder="1" applyAlignment="1"/>
    <xf numFmtId="9" fontId="0" fillId="0" borderId="20" xfId="0" applyNumberFormat="1" applyBorder="1">
      <alignment horizontal="right"/>
    </xf>
    <xf numFmtId="0" fontId="3" fillId="0" borderId="0" xfId="0" applyFont="1" applyAlignment="1">
      <alignment horizontal="left"/>
    </xf>
    <xf numFmtId="171" fontId="0" fillId="0" borderId="1" xfId="1" applyNumberFormat="1" applyFont="1" applyBorder="1" applyAlignment="1">
      <alignment horizontal="right"/>
    </xf>
    <xf numFmtId="1" fontId="0" fillId="0" borderId="1" xfId="0" applyNumberFormat="1" applyBorder="1">
      <alignment horizontal="right"/>
    </xf>
    <xf numFmtId="0" fontId="0" fillId="2" borderId="1" xfId="0" applyFill="1" applyBorder="1" applyAlignment="1">
      <alignment horizontal="center"/>
    </xf>
    <xf numFmtId="2" fontId="0" fillId="0" borderId="20" xfId="0" applyNumberFormat="1" applyBorder="1">
      <alignment horizontal="right"/>
    </xf>
    <xf numFmtId="2" fontId="0" fillId="0" borderId="9" xfId="0" applyNumberFormat="1" applyBorder="1">
      <alignment horizontal="right"/>
    </xf>
    <xf numFmtId="2" fontId="0" fillId="0" borderId="11" xfId="0" applyNumberFormat="1" applyBorder="1">
      <alignment horizontal="right"/>
    </xf>
    <xf numFmtId="2" fontId="0" fillId="0" borderId="8" xfId="0" applyNumberFormat="1" applyBorder="1">
      <alignment horizontal="right"/>
    </xf>
    <xf numFmtId="2" fontId="0" fillId="0" borderId="10" xfId="0" applyNumberFormat="1" applyBorder="1">
      <alignment horizontal="right"/>
    </xf>
    <xf numFmtId="2" fontId="0" fillId="0" borderId="5" xfId="0" applyNumberFormat="1" applyBorder="1">
      <alignment horizontal="right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0" xfId="0" applyFill="1">
      <alignment horizontal="right"/>
    </xf>
    <xf numFmtId="171" fontId="0" fillId="3" borderId="1" xfId="1" applyNumberFormat="1" applyFont="1" applyFill="1" applyBorder="1" applyAlignment="1">
      <alignment horizontal="right"/>
    </xf>
    <xf numFmtId="2" fontId="0" fillId="3" borderId="1" xfId="0" applyNumberFormat="1" applyFill="1" applyBorder="1">
      <alignment horizontal="right"/>
    </xf>
    <xf numFmtId="0" fontId="0" fillId="6" borderId="2" xfId="0" applyFill="1" applyBorder="1" applyAlignment="1">
      <alignment horizontal="center" wrapText="1"/>
    </xf>
    <xf numFmtId="0" fontId="5" fillId="3" borderId="0" xfId="0" applyFont="1" applyFill="1">
      <alignment horizontal="right"/>
    </xf>
    <xf numFmtId="0" fontId="0" fillId="5" borderId="0" xfId="0" applyFill="1">
      <alignment horizontal="right"/>
    </xf>
    <xf numFmtId="0" fontId="5" fillId="5" borderId="0" xfId="0" applyFont="1" applyFill="1" applyAlignment="1">
      <alignment horizontal="center"/>
    </xf>
    <xf numFmtId="0" fontId="0" fillId="2" borderId="32" xfId="0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4" fillId="2" borderId="3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171" fontId="7" fillId="0" borderId="1" xfId="1" applyNumberFormat="1" applyFont="1" applyBorder="1" applyAlignment="1">
      <alignment horizontal="right"/>
    </xf>
    <xf numFmtId="0" fontId="2" fillId="0" borderId="1" xfId="0" applyFont="1" applyBorder="1">
      <alignment horizontal="right"/>
    </xf>
    <xf numFmtId="171" fontId="2" fillId="0" borderId="1" xfId="1" applyNumberFormat="1" applyFont="1" applyBorder="1" applyAlignment="1">
      <alignment horizontal="right"/>
    </xf>
    <xf numFmtId="0" fontId="0" fillId="4" borderId="34" xfId="0" applyFill="1" applyBorder="1" applyAlignment="1">
      <alignment horizontal="center" wrapText="1"/>
    </xf>
    <xf numFmtId="0" fontId="0" fillId="5" borderId="1" xfId="0" applyFill="1" applyBorder="1">
      <alignment horizontal="right"/>
    </xf>
    <xf numFmtId="10" fontId="0" fillId="5" borderId="1" xfId="0" applyNumberFormat="1" applyFill="1" applyBorder="1">
      <alignment horizontal="right"/>
    </xf>
    <xf numFmtId="166" fontId="0" fillId="5" borderId="1" xfId="0" applyNumberFormat="1" applyFill="1" applyBorder="1">
      <alignment horizontal="right"/>
    </xf>
    <xf numFmtId="10" fontId="0" fillId="5" borderId="1" xfId="2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92"/>
  <sheetViews>
    <sheetView tabSelected="1" topLeftCell="H1" zoomScale="99" zoomScaleNormal="99" workbookViewId="0">
      <selection activeCell="U6" sqref="U6"/>
    </sheetView>
  </sheetViews>
  <sheetFormatPr defaultRowHeight="15" x14ac:dyDescent="0.25"/>
  <cols>
    <col min="6" max="6" width="14.5703125" customWidth="1"/>
    <col min="7" max="7" width="13.140625" customWidth="1"/>
    <col min="8" max="8" width="8" customWidth="1"/>
    <col min="9" max="9" width="13.85546875" customWidth="1"/>
    <col min="10" max="10" width="15.7109375" bestFit="1" customWidth="1"/>
    <col min="11" max="11" width="7.85546875" customWidth="1"/>
    <col min="12" max="12" width="6" bestFit="1" customWidth="1"/>
    <col min="13" max="13" width="12.85546875" customWidth="1"/>
    <col min="14" max="14" width="15" customWidth="1"/>
    <col min="15" max="15" width="12.140625" customWidth="1"/>
    <col min="16" max="16" width="19.140625" customWidth="1"/>
    <col min="17" max="17" width="20" customWidth="1"/>
    <col min="18" max="18" width="20.28515625" customWidth="1"/>
    <col min="19" max="19" width="19.5703125" customWidth="1"/>
    <col min="20" max="20" width="13.5703125" customWidth="1"/>
    <col min="21" max="21" width="12.85546875" customWidth="1"/>
    <col min="22" max="22" width="21.42578125" customWidth="1"/>
    <col min="23" max="23" width="22" customWidth="1"/>
    <col min="24" max="24" width="9.140625" bestFit="1" customWidth="1"/>
    <col min="25" max="25" width="15.140625" bestFit="1" customWidth="1"/>
    <col min="26" max="26" width="13" bestFit="1" customWidth="1"/>
    <col min="27" max="27" width="15.28515625" bestFit="1" customWidth="1"/>
    <col min="28" max="28" width="9.85546875" bestFit="1" customWidth="1"/>
    <col min="29" max="29" width="15.140625" bestFit="1" customWidth="1"/>
    <col min="30" max="30" width="13" bestFit="1" customWidth="1"/>
    <col min="32" max="32" width="18.42578125" bestFit="1" customWidth="1"/>
    <col min="33" max="33" width="14.7109375" bestFit="1" customWidth="1"/>
    <col min="34" max="34" width="13.7109375" bestFit="1" customWidth="1"/>
  </cols>
  <sheetData>
    <row r="2" spans="2:32" ht="21" x14ac:dyDescent="0.35">
      <c r="J2" s="4"/>
      <c r="M2" s="68"/>
      <c r="N2" s="68"/>
      <c r="O2" s="68"/>
      <c r="P2" s="72" t="s">
        <v>65</v>
      </c>
      <c r="Q2" s="68"/>
      <c r="R2" s="68"/>
      <c r="S2" s="68"/>
      <c r="T2" s="73"/>
      <c r="U2" s="73"/>
      <c r="V2" s="74" t="s">
        <v>66</v>
      </c>
      <c r="W2" s="73"/>
    </row>
    <row r="3" spans="2:32" x14ac:dyDescent="0.25">
      <c r="M3" s="68"/>
      <c r="N3" s="68"/>
      <c r="O3" s="68"/>
      <c r="P3" s="68"/>
      <c r="Q3" s="68"/>
      <c r="R3" s="91" t="s">
        <v>31</v>
      </c>
      <c r="S3" s="91"/>
      <c r="T3" s="73"/>
      <c r="U3" s="73"/>
      <c r="V3" s="73"/>
      <c r="W3" s="73"/>
    </row>
    <row r="4" spans="2:32" ht="30.75" thickBot="1" x14ac:dyDescent="0.3">
      <c r="F4" s="59" t="s">
        <v>17</v>
      </c>
      <c r="G4" s="82" t="s">
        <v>18</v>
      </c>
      <c r="H4" s="82" t="s">
        <v>0</v>
      </c>
      <c r="I4" s="82" t="s">
        <v>63</v>
      </c>
      <c r="J4" s="82" t="s">
        <v>64</v>
      </c>
      <c r="K4" s="82" t="s">
        <v>1</v>
      </c>
      <c r="L4" s="82" t="s">
        <v>2</v>
      </c>
      <c r="M4" s="86" t="s">
        <v>26</v>
      </c>
      <c r="N4" s="86" t="s">
        <v>27</v>
      </c>
      <c r="O4" s="86" t="s">
        <v>28</v>
      </c>
      <c r="P4" s="86" t="s">
        <v>29</v>
      </c>
      <c r="Q4" s="86" t="s">
        <v>30</v>
      </c>
      <c r="R4" s="86">
        <v>0.05</v>
      </c>
      <c r="S4" s="86">
        <v>0.95</v>
      </c>
      <c r="T4" s="71" t="s">
        <v>6</v>
      </c>
      <c r="U4" s="71" t="s">
        <v>23</v>
      </c>
      <c r="V4" s="71" t="s">
        <v>24</v>
      </c>
      <c r="W4" s="71" t="s">
        <v>25</v>
      </c>
    </row>
    <row r="5" spans="2:32" x14ac:dyDescent="0.25">
      <c r="B5" s="95" t="s">
        <v>3</v>
      </c>
      <c r="C5" s="96"/>
      <c r="D5" s="24">
        <v>10</v>
      </c>
      <c r="F5" s="3">
        <v>0</v>
      </c>
      <c r="G5" s="3">
        <f>D9-D8</f>
        <v>55</v>
      </c>
      <c r="H5" s="58">
        <f t="shared" ref="H5:H68" si="0">$D$6*(INT(F5)=F5)*(F5&lt;$D$5)*(1+$D$10)^FLOOR(F5,1)</f>
        <v>100</v>
      </c>
      <c r="I5" s="1">
        <f t="shared" ref="I5:I68" si="1">($D$5+$D$8-F5)*(F5&gt;=$D$5)*(INT(F5)=F5)</f>
        <v>0</v>
      </c>
      <c r="J5" s="3">
        <f>IF(I5&lt;&gt;0,(1-1/I5),1)</f>
        <v>1</v>
      </c>
      <c r="K5" s="26">
        <f t="shared" ref="K5:K68" si="2">INDEX($C$14:$C$22,MATCH(G5,$B$14:$B$22,1))</f>
        <v>8.6900082356947461E-2</v>
      </c>
      <c r="L5" s="26">
        <f t="shared" ref="L5:L68" si="3">INDEX($D$14:$D$22,MATCH(G5,$B$14:$B$22,1))</f>
        <v>0.2</v>
      </c>
      <c r="M5" s="69">
        <f>D7+H5</f>
        <v>1100</v>
      </c>
      <c r="N5" s="69">
        <f>M5^2</f>
        <v>1210000</v>
      </c>
      <c r="O5" s="69">
        <f t="shared" ref="O5:O24" si="4">N5-M5^2</f>
        <v>0</v>
      </c>
      <c r="P5" s="70">
        <f t="shared" ref="P5:P68" si="5">LN(M5)</f>
        <v>7.0030654587864616</v>
      </c>
      <c r="Q5" s="70">
        <f t="shared" ref="Q5:Q68" si="6">SQRT(LN(1+O5*EXP(-2*P5)))</f>
        <v>0</v>
      </c>
      <c r="R5" s="69">
        <f>EXP($Q5*_xlfn.NORM.S.INV(R$4)+$P5-0.5*$Q5^2)</f>
        <v>1099.9999999999995</v>
      </c>
      <c r="S5" s="69">
        <f>EXP($Q5*_xlfn.NORM.S.INV(S$4)+$P5-0.5*$Q5^2)</f>
        <v>1099.9999999999995</v>
      </c>
      <c r="T5" s="87">
        <v>0</v>
      </c>
      <c r="U5" s="87"/>
      <c r="V5" s="90"/>
      <c r="W5" s="90"/>
    </row>
    <row r="6" spans="2:32" x14ac:dyDescent="0.25">
      <c r="B6" s="97" t="s">
        <v>4</v>
      </c>
      <c r="C6" s="98"/>
      <c r="D6" s="11">
        <v>100</v>
      </c>
      <c r="F6" s="3">
        <f>(12*F5+1)/12</f>
        <v>8.3333333333333329E-2</v>
      </c>
      <c r="G6" s="3">
        <f>$G$5+F6</f>
        <v>55.083333333333336</v>
      </c>
      <c r="H6" s="58">
        <f t="shared" si="0"/>
        <v>0</v>
      </c>
      <c r="I6" s="1">
        <f t="shared" si="1"/>
        <v>0</v>
      </c>
      <c r="J6" s="3">
        <f t="shared" ref="J6:J24" si="7">IF(I6&lt;&gt;0,(1-1/I6),1)</f>
        <v>1</v>
      </c>
      <c r="K6" s="26">
        <f t="shared" si="2"/>
        <v>8.6900082356947461E-2</v>
      </c>
      <c r="L6" s="26">
        <f t="shared" si="3"/>
        <v>0.2</v>
      </c>
      <c r="M6" s="69">
        <f t="shared" ref="M6:M69" si="8">H6+M5*(EXP(K5*(F6-F5)))*J5</f>
        <v>1107.9947536423688</v>
      </c>
      <c r="N6" s="69">
        <f t="shared" ref="N6:N69" si="9">H6^2+N5*J5^2*(EXP((2*K5+L5^2)*(F6-F5)))+2*H6*M5*J5*(EXP(K5*(F6-F5)))</f>
        <v>1231751.3765547313</v>
      </c>
      <c r="O6" s="69">
        <f t="shared" si="4"/>
        <v>4099.002455717884</v>
      </c>
      <c r="P6" s="70">
        <f t="shared" si="5"/>
        <v>7.0103071323162078</v>
      </c>
      <c r="Q6" s="70">
        <f t="shared" si="6"/>
        <v>5.7735026918963907E-2</v>
      </c>
      <c r="R6" s="69">
        <f>EXP($Q6*_xlfn.NORM.S.INV(R$4)+$P6-0.5*$Q6^2)</f>
        <v>1005.9370732075821</v>
      </c>
      <c r="S6" s="69">
        <f t="shared" ref="R6:S25" si="10">EXP($Q6*_xlfn.NORM.S.INV(S$4)+$P6-0.5*$Q6^2)</f>
        <v>1216.3454800769323</v>
      </c>
      <c r="T6" s="88">
        <f t="shared" ref="T6:T69" si="11">(M6-H6)/(J5*(M5))-1</f>
        <v>7.2679578566989811E-3</v>
      </c>
      <c r="U6" s="88">
        <f>EXP(K5)^(F6-F5)-1</f>
        <v>7.2679578566989811E-3</v>
      </c>
      <c r="V6" s="90">
        <f t="shared" ref="V6:V69" si="12">(R6-H6)/(J5*R5)-1</f>
        <v>-8.5511751629470445E-2</v>
      </c>
      <c r="W6" s="90">
        <f t="shared" ref="W6:W69" si="13">(S6-H6)/(J5*S5)-1</f>
        <v>0.10576861825175699</v>
      </c>
      <c r="Y6" s="27"/>
    </row>
    <row r="7" spans="2:32" x14ac:dyDescent="0.25">
      <c r="B7" s="97" t="s">
        <v>22</v>
      </c>
      <c r="C7" s="98"/>
      <c r="D7" s="11">
        <v>1000</v>
      </c>
      <c r="F7" s="3">
        <f t="shared" ref="F7:F70" si="14">(12*F6+1)/12</f>
        <v>0.16666666666666666</v>
      </c>
      <c r="G7" s="3">
        <f t="shared" ref="G7:G70" si="15">$G$5+F7</f>
        <v>55.166666666666664</v>
      </c>
      <c r="H7" s="58">
        <f t="shared" si="0"/>
        <v>0</v>
      </c>
      <c r="I7" s="1">
        <f t="shared" si="1"/>
        <v>0</v>
      </c>
      <c r="J7" s="3">
        <f t="shared" si="7"/>
        <v>1</v>
      </c>
      <c r="K7" s="26">
        <f t="shared" si="2"/>
        <v>8.6900082356947461E-2</v>
      </c>
      <c r="L7" s="26">
        <f t="shared" si="3"/>
        <v>0.2</v>
      </c>
      <c r="M7" s="69">
        <f t="shared" si="8"/>
        <v>1116.047612817285</v>
      </c>
      <c r="N7" s="69">
        <f t="shared" si="9"/>
        <v>1253893.7633425416</v>
      </c>
      <c r="O7" s="69">
        <f t="shared" si="4"/>
        <v>8331.489267381141</v>
      </c>
      <c r="P7" s="70">
        <f t="shared" si="5"/>
        <v>7.0175488058459532</v>
      </c>
      <c r="Q7" s="70">
        <f t="shared" si="6"/>
        <v>8.1649658092774413E-2</v>
      </c>
      <c r="R7" s="69">
        <f t="shared" si="10"/>
        <v>972.542461022618</v>
      </c>
      <c r="S7" s="69">
        <f t="shared" si="10"/>
        <v>1272.2181220088928</v>
      </c>
      <c r="T7" s="88">
        <f t="shared" si="11"/>
        <v>7.2679578566989811E-3</v>
      </c>
      <c r="U7" s="88">
        <f t="shared" ref="U7:U70" si="16">EXP(K6)^(F7-F6)-1</f>
        <v>7.2679578566989811E-3</v>
      </c>
      <c r="V7" s="90">
        <f t="shared" si="12"/>
        <v>-3.3197516101559299E-2</v>
      </c>
      <c r="W7" s="90">
        <f t="shared" si="13"/>
        <v>4.5934845689093784E-2</v>
      </c>
      <c r="Y7" s="27"/>
    </row>
    <row r="8" spans="2:32" x14ac:dyDescent="0.25">
      <c r="B8" s="97" t="s">
        <v>5</v>
      </c>
      <c r="C8" s="98"/>
      <c r="D8" s="11">
        <v>10</v>
      </c>
      <c r="F8" s="3">
        <f t="shared" si="14"/>
        <v>0.25</v>
      </c>
      <c r="G8" s="3">
        <f t="shared" si="15"/>
        <v>55.25</v>
      </c>
      <c r="H8" s="58">
        <f t="shared" si="0"/>
        <v>0</v>
      </c>
      <c r="I8" s="1">
        <f t="shared" si="1"/>
        <v>0</v>
      </c>
      <c r="J8" s="3">
        <f t="shared" si="7"/>
        <v>1</v>
      </c>
      <c r="K8" s="26">
        <f t="shared" si="2"/>
        <v>8.6900082356947461E-2</v>
      </c>
      <c r="L8" s="26">
        <f t="shared" si="3"/>
        <v>0.2</v>
      </c>
      <c r="M8" s="69">
        <f t="shared" si="8"/>
        <v>1124.1589998333104</v>
      </c>
      <c r="N8" s="69">
        <f t="shared" si="9"/>
        <v>1276434.1892979902</v>
      </c>
      <c r="O8" s="69">
        <f t="shared" si="4"/>
        <v>12700.732391761383</v>
      </c>
      <c r="P8" s="70">
        <f t="shared" si="5"/>
        <v>7.0247904793756986</v>
      </c>
      <c r="Q8" s="70">
        <f t="shared" si="6"/>
        <v>0.10000000000000166</v>
      </c>
      <c r="R8" s="69">
        <f t="shared" si="10"/>
        <v>948.90161094969028</v>
      </c>
      <c r="S8" s="69">
        <f t="shared" si="10"/>
        <v>1318.5340655719544</v>
      </c>
      <c r="T8" s="88">
        <f t="shared" si="11"/>
        <v>7.2679578566989811E-3</v>
      </c>
      <c r="U8" s="88">
        <f t="shared" si="16"/>
        <v>7.2679578566989811E-3</v>
      </c>
      <c r="V8" s="90">
        <f t="shared" si="12"/>
        <v>-2.4308296059453949E-2</v>
      </c>
      <c r="W8" s="90">
        <f t="shared" si="13"/>
        <v>3.6405662489641832E-2</v>
      </c>
      <c r="Y8" s="27"/>
    </row>
    <row r="9" spans="2:32" x14ac:dyDescent="0.25">
      <c r="B9" s="97" t="s">
        <v>19</v>
      </c>
      <c r="C9" s="98"/>
      <c r="D9" s="11">
        <v>65</v>
      </c>
      <c r="F9" s="3">
        <f t="shared" si="14"/>
        <v>0.33333333333333331</v>
      </c>
      <c r="G9" s="3">
        <f t="shared" si="15"/>
        <v>55.333333333333336</v>
      </c>
      <c r="H9" s="58">
        <f t="shared" si="0"/>
        <v>0</v>
      </c>
      <c r="I9" s="1">
        <f t="shared" si="1"/>
        <v>0</v>
      </c>
      <c r="J9" s="3">
        <f t="shared" si="7"/>
        <v>1</v>
      </c>
      <c r="K9" s="26">
        <f t="shared" si="2"/>
        <v>8.6900082356947461E-2</v>
      </c>
      <c r="L9" s="26">
        <f t="shared" si="3"/>
        <v>0.2</v>
      </c>
      <c r="M9" s="69">
        <f t="shared" si="8"/>
        <v>1132.3293400683278</v>
      </c>
      <c r="N9" s="69">
        <f t="shared" si="9"/>
        <v>1299379.8097101832</v>
      </c>
      <c r="O9" s="69">
        <f t="shared" si="4"/>
        <v>17210.075330608292</v>
      </c>
      <c r="P9" s="70">
        <f t="shared" si="5"/>
        <v>7.0320321529054448</v>
      </c>
      <c r="Q9" s="70">
        <f t="shared" si="6"/>
        <v>0.11547005383792584</v>
      </c>
      <c r="R9" s="69">
        <f t="shared" si="10"/>
        <v>930.23212276909999</v>
      </c>
      <c r="S9" s="69">
        <f t="shared" si="10"/>
        <v>1360.0773105381668</v>
      </c>
      <c r="T9" s="88">
        <f t="shared" si="11"/>
        <v>7.2679578566989811E-3</v>
      </c>
      <c r="U9" s="88">
        <f t="shared" si="16"/>
        <v>7.2679578566989811E-3</v>
      </c>
      <c r="V9" s="90">
        <f t="shared" si="12"/>
        <v>-1.9674840852999753E-2</v>
      </c>
      <c r="W9" s="90">
        <f t="shared" si="13"/>
        <v>3.150714573930391E-2</v>
      </c>
      <c r="Y9" s="27"/>
      <c r="AF9" s="5"/>
    </row>
    <row r="10" spans="2:32" ht="15.75" thickBot="1" x14ac:dyDescent="0.3">
      <c r="B10" s="99" t="s">
        <v>21</v>
      </c>
      <c r="C10" s="100"/>
      <c r="D10" s="25">
        <v>0.02</v>
      </c>
      <c r="F10" s="3">
        <f t="shared" si="14"/>
        <v>0.41666666666666669</v>
      </c>
      <c r="G10" s="3">
        <f t="shared" si="15"/>
        <v>55.416666666666664</v>
      </c>
      <c r="H10" s="58">
        <f t="shared" si="0"/>
        <v>0</v>
      </c>
      <c r="I10" s="1">
        <f t="shared" si="1"/>
        <v>0</v>
      </c>
      <c r="J10" s="3">
        <f t="shared" si="7"/>
        <v>1</v>
      </c>
      <c r="K10" s="26">
        <f t="shared" si="2"/>
        <v>8.6900082356947461E-2</v>
      </c>
      <c r="L10" s="26">
        <f t="shared" si="3"/>
        <v>0.2</v>
      </c>
      <c r="M10" s="69">
        <f t="shared" si="8"/>
        <v>1140.5590619918482</v>
      </c>
      <c r="N10" s="69">
        <f t="shared" si="9"/>
        <v>1322737.9084941675</v>
      </c>
      <c r="O10" s="69">
        <f t="shared" si="4"/>
        <v>21862.934602442896</v>
      </c>
      <c r="P10" s="70">
        <f t="shared" si="5"/>
        <v>7.0392738264351902</v>
      </c>
      <c r="Q10" s="70">
        <f t="shared" si="6"/>
        <v>0.12909944487358024</v>
      </c>
      <c r="R10" s="69">
        <f t="shared" si="10"/>
        <v>914.69511579110463</v>
      </c>
      <c r="S10" s="69">
        <f t="shared" si="10"/>
        <v>1398.6883495129914</v>
      </c>
      <c r="T10" s="88">
        <f t="shared" si="11"/>
        <v>7.2679578566989811E-3</v>
      </c>
      <c r="U10" s="88">
        <f t="shared" si="16"/>
        <v>7.2679578566989811E-3</v>
      </c>
      <c r="V10" s="90">
        <f t="shared" si="12"/>
        <v>-1.6702290318404645E-2</v>
      </c>
      <c r="W10" s="90">
        <f t="shared" si="13"/>
        <v>2.8388856041975163E-2</v>
      </c>
      <c r="X10" s="7"/>
      <c r="Y10" s="27"/>
      <c r="AF10" s="5"/>
    </row>
    <row r="11" spans="2:32" ht="15.75" thickBot="1" x14ac:dyDescent="0.3">
      <c r="F11" s="3">
        <f t="shared" si="14"/>
        <v>0.5</v>
      </c>
      <c r="G11" s="3">
        <f t="shared" si="15"/>
        <v>55.5</v>
      </c>
      <c r="H11" s="58">
        <f t="shared" si="0"/>
        <v>0</v>
      </c>
      <c r="I11" s="1">
        <f t="shared" si="1"/>
        <v>0</v>
      </c>
      <c r="J11" s="3">
        <f t="shared" si="7"/>
        <v>1</v>
      </c>
      <c r="K11" s="26">
        <f t="shared" si="2"/>
        <v>8.6900082356947461E-2</v>
      </c>
      <c r="L11" s="26">
        <f t="shared" si="3"/>
        <v>0.2</v>
      </c>
      <c r="M11" s="69">
        <f t="shared" si="8"/>
        <v>1148.8485971874811</v>
      </c>
      <c r="N11" s="69">
        <f t="shared" si="9"/>
        <v>1346515.9005031544</v>
      </c>
      <c r="O11" s="69">
        <f t="shared" si="4"/>
        <v>26662.801243511029</v>
      </c>
      <c r="P11" s="70">
        <f t="shared" si="5"/>
        <v>7.0465154999649355</v>
      </c>
      <c r="Q11" s="70">
        <f t="shared" si="6"/>
        <v>0.14142135623730784</v>
      </c>
      <c r="R11" s="69">
        <f t="shared" si="10"/>
        <v>901.35399279244996</v>
      </c>
      <c r="S11" s="69">
        <f t="shared" si="10"/>
        <v>1435.3054040911197</v>
      </c>
      <c r="T11" s="88">
        <f t="shared" si="11"/>
        <v>7.2679578566989811E-3</v>
      </c>
      <c r="U11" s="88">
        <f t="shared" si="16"/>
        <v>7.2679578566989811E-3</v>
      </c>
      <c r="V11" s="90">
        <f t="shared" si="12"/>
        <v>-1.4585322221947306E-2</v>
      </c>
      <c r="W11" s="90">
        <f t="shared" si="13"/>
        <v>2.617956644228725E-2</v>
      </c>
      <c r="Y11" s="27"/>
      <c r="AF11" s="5"/>
    </row>
    <row r="12" spans="2:32" x14ac:dyDescent="0.25">
      <c r="B12" s="92" t="s">
        <v>20</v>
      </c>
      <c r="C12" s="93"/>
      <c r="D12" s="94"/>
      <c r="F12" s="3">
        <f t="shared" si="14"/>
        <v>0.58333333333333337</v>
      </c>
      <c r="G12" s="3">
        <f t="shared" si="15"/>
        <v>55.583333333333336</v>
      </c>
      <c r="H12" s="58">
        <f t="shared" si="0"/>
        <v>0</v>
      </c>
      <c r="I12" s="1">
        <f t="shared" si="1"/>
        <v>0</v>
      </c>
      <c r="J12" s="3">
        <f t="shared" si="7"/>
        <v>1</v>
      </c>
      <c r="K12" s="26">
        <f t="shared" si="2"/>
        <v>8.6900082356947461E-2</v>
      </c>
      <c r="L12" s="26">
        <f t="shared" si="3"/>
        <v>0.2</v>
      </c>
      <c r="M12" s="69">
        <f t="shared" si="8"/>
        <v>1157.1983803755675</v>
      </c>
      <c r="N12" s="69">
        <f t="shared" si="9"/>
        <v>1370721.333882309</v>
      </c>
      <c r="O12" s="69">
        <f t="shared" si="4"/>
        <v>31613.242338472512</v>
      </c>
      <c r="P12" s="70">
        <f t="shared" si="5"/>
        <v>7.0537571734946818</v>
      </c>
      <c r="Q12" s="70">
        <f t="shared" si="6"/>
        <v>0.15275252316519308</v>
      </c>
      <c r="R12" s="69">
        <f t="shared" si="10"/>
        <v>889.65608355507004</v>
      </c>
      <c r="S12" s="69">
        <f t="shared" si="10"/>
        <v>1470.4827814107896</v>
      </c>
      <c r="T12" s="88">
        <f t="shared" si="11"/>
        <v>7.2679578566989811E-3</v>
      </c>
      <c r="U12" s="88">
        <f t="shared" si="16"/>
        <v>7.2679578566989811E-3</v>
      </c>
      <c r="V12" s="90">
        <f t="shared" si="12"/>
        <v>-1.2978152125491915E-2</v>
      </c>
      <c r="W12" s="90">
        <f t="shared" si="13"/>
        <v>2.4508635736618878E-2</v>
      </c>
      <c r="Y12" s="27"/>
      <c r="AF12" s="5"/>
    </row>
    <row r="13" spans="2:32" x14ac:dyDescent="0.25">
      <c r="B13" s="18" t="s">
        <v>18</v>
      </c>
      <c r="C13" s="17" t="s">
        <v>60</v>
      </c>
      <c r="D13" s="19" t="s">
        <v>61</v>
      </c>
      <c r="F13" s="3">
        <f t="shared" si="14"/>
        <v>0.66666666666666663</v>
      </c>
      <c r="G13" s="3">
        <f t="shared" si="15"/>
        <v>55.666666666666664</v>
      </c>
      <c r="H13" s="58">
        <f t="shared" si="0"/>
        <v>0</v>
      </c>
      <c r="I13" s="1">
        <f t="shared" si="1"/>
        <v>0</v>
      </c>
      <c r="J13" s="3">
        <f t="shared" si="7"/>
        <v>1</v>
      </c>
      <c r="K13" s="26">
        <f t="shared" si="2"/>
        <v>8.6900082356947461E-2</v>
      </c>
      <c r="L13" s="26">
        <f t="shared" si="3"/>
        <v>0.2</v>
      </c>
      <c r="M13" s="69">
        <f t="shared" si="8"/>
        <v>1165.6088494359774</v>
      </c>
      <c r="N13" s="69">
        <f t="shared" si="9"/>
        <v>1395361.8924648524</v>
      </c>
      <c r="O13" s="69">
        <f t="shared" si="4"/>
        <v>36717.902581389528</v>
      </c>
      <c r="P13" s="70">
        <f t="shared" si="5"/>
        <v>7.0609988470244271</v>
      </c>
      <c r="Q13" s="70">
        <f t="shared" si="6"/>
        <v>0.16329931618554375</v>
      </c>
      <c r="R13" s="69">
        <f t="shared" si="10"/>
        <v>879.24364289646235</v>
      </c>
      <c r="S13" s="69">
        <f t="shared" si="10"/>
        <v>1504.5798762170964</v>
      </c>
      <c r="T13" s="88">
        <f t="shared" si="11"/>
        <v>7.2679578566989811E-3</v>
      </c>
      <c r="U13" s="88">
        <f t="shared" si="16"/>
        <v>7.2679578566989811E-3</v>
      </c>
      <c r="V13" s="90">
        <f t="shared" si="12"/>
        <v>-1.1703894180096541E-2</v>
      </c>
      <c r="W13" s="90">
        <f t="shared" si="13"/>
        <v>2.3187687225819653E-2</v>
      </c>
      <c r="Y13" s="27"/>
      <c r="AF13" s="5"/>
    </row>
    <row r="14" spans="2:32" x14ac:dyDescent="0.25">
      <c r="B14" s="10">
        <v>1</v>
      </c>
      <c r="C14" s="20">
        <v>8.6900082356947461E-2</v>
      </c>
      <c r="D14" s="21">
        <v>0.2</v>
      </c>
      <c r="F14" s="3">
        <f t="shared" si="14"/>
        <v>0.75</v>
      </c>
      <c r="G14" s="3">
        <f t="shared" si="15"/>
        <v>55.75</v>
      </c>
      <c r="H14" s="58">
        <f t="shared" si="0"/>
        <v>0</v>
      </c>
      <c r="I14" s="1">
        <f t="shared" si="1"/>
        <v>0</v>
      </c>
      <c r="J14" s="3">
        <f t="shared" si="7"/>
        <v>1</v>
      </c>
      <c r="K14" s="26">
        <f t="shared" si="2"/>
        <v>8.6900082356947461E-2</v>
      </c>
      <c r="L14" s="26">
        <f t="shared" si="3"/>
        <v>0.2</v>
      </c>
      <c r="M14" s="69">
        <f t="shared" si="8"/>
        <v>1174.0804454310735</v>
      </c>
      <c r="N14" s="69">
        <f t="shared" si="9"/>
        <v>1420445.398211237</v>
      </c>
      <c r="O14" s="69">
        <f t="shared" si="4"/>
        <v>41980.505867609056</v>
      </c>
      <c r="P14" s="70">
        <f t="shared" si="5"/>
        <v>7.0682405205541725</v>
      </c>
      <c r="Q14" s="70">
        <f t="shared" si="6"/>
        <v>0.17320508075688609</v>
      </c>
      <c r="R14" s="69">
        <f t="shared" si="10"/>
        <v>869.86977389348817</v>
      </c>
      <c r="S14" s="69">
        <f t="shared" si="10"/>
        <v>1537.845247732562</v>
      </c>
      <c r="T14" s="88">
        <f t="shared" si="11"/>
        <v>7.2679578566989811E-3</v>
      </c>
      <c r="U14" s="88">
        <f t="shared" si="16"/>
        <v>7.2679578566989811E-3</v>
      </c>
      <c r="V14" s="90">
        <f t="shared" si="12"/>
        <v>-1.0661287208280745E-2</v>
      </c>
      <c r="W14" s="90">
        <f t="shared" si="13"/>
        <v>2.2109408773366868E-2</v>
      </c>
      <c r="Y14" s="27"/>
      <c r="AF14" s="5"/>
    </row>
    <row r="15" spans="2:32" x14ac:dyDescent="0.25">
      <c r="B15" s="10">
        <v>61</v>
      </c>
      <c r="C15" s="20">
        <v>8.6900082356947461E-2</v>
      </c>
      <c r="D15" s="21">
        <v>0.2</v>
      </c>
      <c r="F15" s="3">
        <f t="shared" si="14"/>
        <v>0.83333333333333337</v>
      </c>
      <c r="G15" s="3">
        <f t="shared" si="15"/>
        <v>55.833333333333336</v>
      </c>
      <c r="H15" s="58">
        <f t="shared" si="0"/>
        <v>0</v>
      </c>
      <c r="I15" s="1">
        <f t="shared" si="1"/>
        <v>0</v>
      </c>
      <c r="J15" s="3">
        <f t="shared" si="7"/>
        <v>1</v>
      </c>
      <c r="K15" s="26">
        <f t="shared" si="2"/>
        <v>8.6900082356947461E-2</v>
      </c>
      <c r="L15" s="26">
        <f t="shared" si="3"/>
        <v>0.2</v>
      </c>
      <c r="M15" s="69">
        <f t="shared" si="8"/>
        <v>1182.6136126288409</v>
      </c>
      <c r="N15" s="69">
        <f t="shared" si="9"/>
        <v>1445979.813692169</v>
      </c>
      <c r="O15" s="69">
        <f t="shared" si="4"/>
        <v>47404.856917130994</v>
      </c>
      <c r="P15" s="70">
        <f t="shared" si="5"/>
        <v>7.0754821940839188</v>
      </c>
      <c r="Q15" s="70">
        <f t="shared" si="6"/>
        <v>0.18257418583505358</v>
      </c>
      <c r="R15" s="69">
        <f t="shared" si="10"/>
        <v>861.35584838512113</v>
      </c>
      <c r="S15" s="69">
        <f t="shared" si="10"/>
        <v>1570.4591992494679</v>
      </c>
      <c r="T15" s="88">
        <f t="shared" si="11"/>
        <v>7.2679578566989811E-3</v>
      </c>
      <c r="U15" s="88">
        <f t="shared" si="16"/>
        <v>7.2679578566989811E-3</v>
      </c>
      <c r="V15" s="90">
        <f t="shared" si="12"/>
        <v>-9.7875863306057242E-3</v>
      </c>
      <c r="W15" s="90">
        <f t="shared" si="13"/>
        <v>2.1207564002289958E-2</v>
      </c>
      <c r="Y15" s="27"/>
    </row>
    <row r="16" spans="2:32" x14ac:dyDescent="0.25">
      <c r="B16" s="10">
        <v>62</v>
      </c>
      <c r="C16" s="20">
        <v>6.9950212641852957E-2</v>
      </c>
      <c r="D16" s="21">
        <v>0.12</v>
      </c>
      <c r="F16" s="3">
        <f t="shared" si="14"/>
        <v>0.91666666666666663</v>
      </c>
      <c r="G16" s="3">
        <f t="shared" si="15"/>
        <v>55.916666666666664</v>
      </c>
      <c r="H16" s="58">
        <f t="shared" si="0"/>
        <v>0</v>
      </c>
      <c r="I16" s="1">
        <f t="shared" si="1"/>
        <v>0</v>
      </c>
      <c r="J16" s="3">
        <f t="shared" si="7"/>
        <v>1</v>
      </c>
      <c r="K16" s="26">
        <f t="shared" si="2"/>
        <v>8.6900082356947461E-2</v>
      </c>
      <c r="L16" s="26">
        <f t="shared" si="3"/>
        <v>0.2</v>
      </c>
      <c r="M16" s="69">
        <f t="shared" si="8"/>
        <v>1191.2087985261858</v>
      </c>
      <c r="N16" s="69">
        <f t="shared" si="9"/>
        <v>1471973.2446162668</v>
      </c>
      <c r="O16" s="69">
        <f t="shared" si="4"/>
        <v>52994.842930067796</v>
      </c>
      <c r="P16" s="70">
        <f t="shared" si="5"/>
        <v>7.0827238676136641</v>
      </c>
      <c r="Q16" s="70">
        <f t="shared" si="6"/>
        <v>0.19148542155126547</v>
      </c>
      <c r="R16" s="69">
        <f t="shared" si="10"/>
        <v>853.56785756808256</v>
      </c>
      <c r="S16" s="69">
        <f t="shared" si="10"/>
        <v>1602.557427629951</v>
      </c>
      <c r="T16" s="88">
        <f t="shared" si="11"/>
        <v>7.2679578566989811E-3</v>
      </c>
      <c r="U16" s="88">
        <f t="shared" si="16"/>
        <v>7.2679578566989811E-3</v>
      </c>
      <c r="V16" s="90">
        <f t="shared" si="12"/>
        <v>-9.0415486603354633E-3</v>
      </c>
      <c r="W16" s="90">
        <f t="shared" si="13"/>
        <v>2.0438753452380665E-2</v>
      </c>
      <c r="Y16" s="27"/>
    </row>
    <row r="17" spans="2:25" x14ac:dyDescent="0.25">
      <c r="B17" s="10">
        <v>63</v>
      </c>
      <c r="C17" s="20">
        <v>5.4820067913264728E-2</v>
      </c>
      <c r="D17" s="21">
        <v>0.08</v>
      </c>
      <c r="F17" s="3">
        <f t="shared" si="14"/>
        <v>1</v>
      </c>
      <c r="G17" s="3">
        <f t="shared" si="15"/>
        <v>56</v>
      </c>
      <c r="H17" s="58">
        <f t="shared" si="0"/>
        <v>102</v>
      </c>
      <c r="I17" s="1">
        <f t="shared" si="1"/>
        <v>0</v>
      </c>
      <c r="J17" s="3">
        <f t="shared" si="7"/>
        <v>1</v>
      </c>
      <c r="K17" s="26">
        <f t="shared" si="2"/>
        <v>8.6900082356947461E-2</v>
      </c>
      <c r="L17" s="26">
        <f t="shared" si="3"/>
        <v>0.2</v>
      </c>
      <c r="M17" s="69">
        <f t="shared" si="8"/>
        <v>1301.8664538724031</v>
      </c>
      <c r="N17" s="69">
        <f t="shared" si="9"/>
        <v>1753610.6989931278</v>
      </c>
      <c r="O17" s="69">
        <f t="shared" si="4"/>
        <v>58754.435274821939</v>
      </c>
      <c r="P17" s="70">
        <f t="shared" si="5"/>
        <v>7.1715542475173795</v>
      </c>
      <c r="Q17" s="70">
        <f t="shared" si="6"/>
        <v>0.18460493450031218</v>
      </c>
      <c r="R17" s="69">
        <f t="shared" si="10"/>
        <v>944.69928557597916</v>
      </c>
      <c r="S17" s="69">
        <f t="shared" si="10"/>
        <v>1733.959590159111</v>
      </c>
      <c r="T17" s="88">
        <f t="shared" si="11"/>
        <v>7.2679578566989811E-3</v>
      </c>
      <c r="U17" s="88">
        <f t="shared" si="16"/>
        <v>7.2679578566989811E-3</v>
      </c>
      <c r="V17" s="90">
        <f t="shared" si="12"/>
        <v>-1.2733108323770836E-2</v>
      </c>
      <c r="W17" s="90">
        <f t="shared" si="13"/>
        <v>1.8347025836473962E-2</v>
      </c>
      <c r="Y17" s="27"/>
    </row>
    <row r="18" spans="2:25" x14ac:dyDescent="0.25">
      <c r="B18" s="10">
        <v>64</v>
      </c>
      <c r="C18" s="20">
        <v>4.2483604910320785E-2</v>
      </c>
      <c r="D18" s="21">
        <v>0.06</v>
      </c>
      <c r="F18" s="3">
        <f t="shared" si="14"/>
        <v>1.0833333333333333</v>
      </c>
      <c r="G18" s="3">
        <f t="shared" si="15"/>
        <v>56.083333333333336</v>
      </c>
      <c r="H18" s="58">
        <f t="shared" si="0"/>
        <v>0</v>
      </c>
      <c r="I18" s="1">
        <f t="shared" si="1"/>
        <v>0</v>
      </c>
      <c r="J18" s="3">
        <f t="shared" si="7"/>
        <v>1</v>
      </c>
      <c r="K18" s="26">
        <f t="shared" si="2"/>
        <v>8.6900082356947461E-2</v>
      </c>
      <c r="L18" s="26">
        <f t="shared" si="3"/>
        <v>0.2</v>
      </c>
      <c r="M18" s="69">
        <f t="shared" si="8"/>
        <v>1311.3283643941979</v>
      </c>
      <c r="N18" s="69">
        <f t="shared" si="9"/>
        <v>1785134.2086164376</v>
      </c>
      <c r="O18" s="69">
        <f>N18-M18^2</f>
        <v>65552.129351675278</v>
      </c>
      <c r="P18" s="70">
        <f t="shared" si="5"/>
        <v>7.1787959210471248</v>
      </c>
      <c r="Q18" s="70">
        <f t="shared" si="6"/>
        <v>0.19342263356494183</v>
      </c>
      <c r="R18" s="69">
        <f t="shared" si="10"/>
        <v>936.30178380383302</v>
      </c>
      <c r="S18" s="69">
        <f t="shared" si="10"/>
        <v>1769.1273542811532</v>
      </c>
      <c r="T18" s="88">
        <f t="shared" si="11"/>
        <v>7.2679578566989811E-3</v>
      </c>
      <c r="U18" s="88">
        <f t="shared" si="16"/>
        <v>7.2679578566989811E-3</v>
      </c>
      <c r="V18" s="90">
        <f t="shared" si="12"/>
        <v>-8.8890739099334315E-3</v>
      </c>
      <c r="W18" s="90">
        <f t="shared" si="13"/>
        <v>2.0281766842568105E-2</v>
      </c>
    </row>
    <row r="19" spans="2:25" x14ac:dyDescent="0.25">
      <c r="B19" s="10">
        <v>65</v>
      </c>
      <c r="C19" s="20">
        <v>3.3326262981831584E-2</v>
      </c>
      <c r="D19" s="21">
        <v>0.05</v>
      </c>
      <c r="F19" s="3">
        <f t="shared" si="14"/>
        <v>1.1666666666666667</v>
      </c>
      <c r="G19" s="3">
        <f t="shared" si="15"/>
        <v>56.166666666666664</v>
      </c>
      <c r="H19" s="58">
        <f t="shared" si="0"/>
        <v>0</v>
      </c>
      <c r="I19" s="1">
        <f t="shared" si="1"/>
        <v>0</v>
      </c>
      <c r="J19" s="3">
        <f t="shared" si="7"/>
        <v>1</v>
      </c>
      <c r="K19" s="26">
        <f t="shared" si="2"/>
        <v>8.6900082356947461E-2</v>
      </c>
      <c r="L19" s="26">
        <f t="shared" si="3"/>
        <v>0.2</v>
      </c>
      <c r="M19" s="69">
        <f t="shared" si="8"/>
        <v>1320.859043682909</v>
      </c>
      <c r="N19" s="69">
        <f t="shared" si="9"/>
        <v>1817224.3957010228</v>
      </c>
      <c r="O19" s="69">
        <f t="shared" si="4"/>
        <v>72555.782422093907</v>
      </c>
      <c r="P19" s="70">
        <f t="shared" si="5"/>
        <v>7.1860375945768711</v>
      </c>
      <c r="Q19" s="70">
        <f t="shared" si="6"/>
        <v>0.20185551394136048</v>
      </c>
      <c r="R19" s="69">
        <f t="shared" si="10"/>
        <v>928.56649719014217</v>
      </c>
      <c r="S19" s="69">
        <f t="shared" si="10"/>
        <v>1803.8662274037392</v>
      </c>
      <c r="T19" s="88">
        <f t="shared" si="11"/>
        <v>7.2679578566989811E-3</v>
      </c>
      <c r="U19" s="88">
        <f t="shared" si="16"/>
        <v>7.2679578566989811E-3</v>
      </c>
      <c r="V19" s="90">
        <f t="shared" si="12"/>
        <v>-8.2615314287508568E-3</v>
      </c>
      <c r="W19" s="90">
        <f t="shared" si="13"/>
        <v>1.9636163014788321E-2</v>
      </c>
      <c r="Y19" s="27"/>
    </row>
    <row r="20" spans="2:25" x14ac:dyDescent="0.25">
      <c r="B20" s="10">
        <v>66</v>
      </c>
      <c r="C20" s="20">
        <v>2.7183997094163859E-2</v>
      </c>
      <c r="D20" s="21">
        <v>4.4999999999999998E-2</v>
      </c>
      <c r="F20" s="3">
        <f t="shared" si="14"/>
        <v>1.25</v>
      </c>
      <c r="G20" s="3">
        <f t="shared" si="15"/>
        <v>56.25</v>
      </c>
      <c r="H20" s="58">
        <f t="shared" si="0"/>
        <v>0</v>
      </c>
      <c r="I20" s="1">
        <f t="shared" si="1"/>
        <v>0</v>
      </c>
      <c r="J20" s="3">
        <f t="shared" si="7"/>
        <v>1</v>
      </c>
      <c r="K20" s="26">
        <f t="shared" si="2"/>
        <v>8.6900082356947461E-2</v>
      </c>
      <c r="L20" s="26">
        <f t="shared" si="3"/>
        <v>0.2</v>
      </c>
      <c r="M20" s="69">
        <f t="shared" si="8"/>
        <v>1330.458991547036</v>
      </c>
      <c r="N20" s="69">
        <f t="shared" si="9"/>
        <v>1849891.4470360118</v>
      </c>
      <c r="O20" s="69">
        <f t="shared" si="4"/>
        <v>79770.318847655784</v>
      </c>
      <c r="P20" s="70">
        <f t="shared" si="5"/>
        <v>7.1932792681066164</v>
      </c>
      <c r="Q20" s="70">
        <f t="shared" si="6"/>
        <v>0.20994995080224305</v>
      </c>
      <c r="R20" s="69">
        <f t="shared" si="10"/>
        <v>921.40791175348124</v>
      </c>
      <c r="S20" s="69">
        <f t="shared" si="10"/>
        <v>1838.2636107561573</v>
      </c>
      <c r="T20" s="88">
        <f t="shared" si="11"/>
        <v>7.2679578566989811E-3</v>
      </c>
      <c r="U20" s="88">
        <f t="shared" si="16"/>
        <v>7.2679578566989811E-3</v>
      </c>
      <c r="V20" s="90">
        <f t="shared" si="12"/>
        <v>-7.7092867967161194E-3</v>
      </c>
      <c r="W20" s="90">
        <f t="shared" si="13"/>
        <v>1.9068699679535284E-2</v>
      </c>
    </row>
    <row r="21" spans="2:25" x14ac:dyDescent="0.25">
      <c r="B21" s="10">
        <v>67</v>
      </c>
      <c r="C21" s="20">
        <v>1.9026792638374312E-2</v>
      </c>
      <c r="D21" s="21">
        <v>0.04</v>
      </c>
      <c r="F21" s="3">
        <f t="shared" si="14"/>
        <v>1.3333333333333333</v>
      </c>
      <c r="G21" s="3">
        <f t="shared" si="15"/>
        <v>56.333333333333336</v>
      </c>
      <c r="H21" s="58">
        <f t="shared" si="0"/>
        <v>0</v>
      </c>
      <c r="I21" s="1">
        <f t="shared" si="1"/>
        <v>0</v>
      </c>
      <c r="J21" s="3">
        <f t="shared" si="7"/>
        <v>1</v>
      </c>
      <c r="K21" s="26">
        <f t="shared" si="2"/>
        <v>8.6900082356947461E-2</v>
      </c>
      <c r="L21" s="26">
        <f t="shared" si="3"/>
        <v>0.2</v>
      </c>
      <c r="M21" s="69">
        <f t="shared" si="8"/>
        <v>1340.1287114276661</v>
      </c>
      <c r="N21" s="69">
        <f t="shared" si="9"/>
        <v>1883145.7325317613</v>
      </c>
      <c r="O21" s="69">
        <f t="shared" si="4"/>
        <v>87200.769338984508</v>
      </c>
      <c r="P21" s="70">
        <f t="shared" si="5"/>
        <v>7.2005209416363618</v>
      </c>
      <c r="Q21" s="70">
        <f t="shared" si="6"/>
        <v>0.21774369147049319</v>
      </c>
      <c r="R21" s="69">
        <f t="shared" si="10"/>
        <v>914.75684188760397</v>
      </c>
      <c r="S21" s="69">
        <f t="shared" si="10"/>
        <v>1872.3905917451928</v>
      </c>
      <c r="T21" s="88">
        <f t="shared" si="11"/>
        <v>7.2679578566989811E-3</v>
      </c>
      <c r="U21" s="88">
        <f t="shared" si="16"/>
        <v>7.2679578566989811E-3</v>
      </c>
      <c r="V21" s="90">
        <f t="shared" si="12"/>
        <v>-7.2183772040984584E-3</v>
      </c>
      <c r="W21" s="90">
        <f t="shared" si="13"/>
        <v>1.8564791681318082E-2</v>
      </c>
    </row>
    <row r="22" spans="2:25" ht="15.75" thickBot="1" x14ac:dyDescent="0.3">
      <c r="B22" s="12">
        <v>100</v>
      </c>
      <c r="C22" s="22">
        <v>1.9026792638374312E-2</v>
      </c>
      <c r="D22" s="23">
        <v>0.04</v>
      </c>
      <c r="F22" s="3">
        <f t="shared" si="14"/>
        <v>1.4166666666666667</v>
      </c>
      <c r="G22" s="3">
        <f t="shared" si="15"/>
        <v>56.416666666666664</v>
      </c>
      <c r="H22" s="58">
        <f t="shared" si="0"/>
        <v>0</v>
      </c>
      <c r="I22" s="1">
        <f t="shared" si="1"/>
        <v>0</v>
      </c>
      <c r="J22" s="3">
        <f t="shared" si="7"/>
        <v>1</v>
      </c>
      <c r="K22" s="26">
        <f t="shared" si="2"/>
        <v>8.6900082356947461E-2</v>
      </c>
      <c r="L22" s="26">
        <f t="shared" si="3"/>
        <v>0.2</v>
      </c>
      <c r="M22" s="69">
        <f t="shared" si="8"/>
        <v>1349.8687104248747</v>
      </c>
      <c r="N22" s="69">
        <f t="shared" si="9"/>
        <v>1916997.8085117063</v>
      </c>
      <c r="O22" s="69">
        <f t="shared" si="4"/>
        <v>94852.273127591936</v>
      </c>
      <c r="P22" s="70">
        <f t="shared" si="5"/>
        <v>7.2077626151661081</v>
      </c>
      <c r="Q22" s="70">
        <f t="shared" si="6"/>
        <v>0.22526794824948018</v>
      </c>
      <c r="R22" s="69">
        <f t="shared" si="10"/>
        <v>908.55642083884823</v>
      </c>
      <c r="S22" s="69">
        <f t="shared" si="10"/>
        <v>1906.3059535862362</v>
      </c>
      <c r="T22" s="88">
        <f t="shared" si="11"/>
        <v>7.2679578566989811E-3</v>
      </c>
      <c r="U22" s="88">
        <f t="shared" si="16"/>
        <v>7.2679578566989811E-3</v>
      </c>
      <c r="V22" s="90">
        <f t="shared" si="12"/>
        <v>-6.778217734847658E-3</v>
      </c>
      <c r="W22" s="90">
        <f t="shared" si="13"/>
        <v>1.8113401119705497E-2</v>
      </c>
    </row>
    <row r="23" spans="2:25" x14ac:dyDescent="0.25">
      <c r="B23" s="56" t="s">
        <v>62</v>
      </c>
      <c r="F23" s="3">
        <f t="shared" si="14"/>
        <v>1.5</v>
      </c>
      <c r="G23" s="3">
        <f t="shared" si="15"/>
        <v>56.5</v>
      </c>
      <c r="H23" s="58">
        <f t="shared" si="0"/>
        <v>0</v>
      </c>
      <c r="I23" s="1">
        <f t="shared" si="1"/>
        <v>0</v>
      </c>
      <c r="J23" s="3">
        <f t="shared" si="7"/>
        <v>1</v>
      </c>
      <c r="K23" s="26">
        <f t="shared" si="2"/>
        <v>8.6900082356947461E-2</v>
      </c>
      <c r="L23" s="26">
        <f t="shared" si="3"/>
        <v>0.2</v>
      </c>
      <c r="M23" s="69">
        <f t="shared" si="8"/>
        <v>1359.6794993243193</v>
      </c>
      <c r="N23" s="69">
        <f t="shared" si="9"/>
        <v>1951458.4210633861</v>
      </c>
      <c r="O23" s="69">
        <f t="shared" si="4"/>
        <v>102730.08018055465</v>
      </c>
      <c r="P23" s="70">
        <f t="shared" si="5"/>
        <v>7.2150042886958534</v>
      </c>
      <c r="Q23" s="70">
        <f t="shared" si="6"/>
        <v>0.2325488805431318</v>
      </c>
      <c r="R23" s="69">
        <f t="shared" si="10"/>
        <v>902.75926949585562</v>
      </c>
      <c r="S23" s="69">
        <f t="shared" si="10"/>
        <v>1940.0590066228483</v>
      </c>
      <c r="T23" s="88">
        <f t="shared" si="11"/>
        <v>7.2679578566989811E-3</v>
      </c>
      <c r="U23" s="88">
        <f t="shared" si="16"/>
        <v>7.2679578566989811E-3</v>
      </c>
      <c r="V23" s="90">
        <f t="shared" si="12"/>
        <v>-6.3806178791189216E-3</v>
      </c>
      <c r="W23" s="90">
        <f t="shared" si="13"/>
        <v>1.7705999906842962E-2</v>
      </c>
    </row>
    <row r="24" spans="2:25" x14ac:dyDescent="0.25">
      <c r="F24" s="3">
        <f t="shared" si="14"/>
        <v>1.5833333333333333</v>
      </c>
      <c r="G24" s="3">
        <f t="shared" si="15"/>
        <v>56.583333333333336</v>
      </c>
      <c r="H24" s="58">
        <f t="shared" si="0"/>
        <v>0</v>
      </c>
      <c r="I24" s="1">
        <f t="shared" si="1"/>
        <v>0</v>
      </c>
      <c r="J24" s="3">
        <f t="shared" si="7"/>
        <v>1</v>
      </c>
      <c r="K24" s="26">
        <f t="shared" si="2"/>
        <v>8.6900082356947461E-2</v>
      </c>
      <c r="L24" s="26">
        <f t="shared" si="3"/>
        <v>0.2</v>
      </c>
      <c r="M24" s="69">
        <f t="shared" si="8"/>
        <v>1369.5615926240259</v>
      </c>
      <c r="N24" s="69">
        <f t="shared" si="9"/>
        <v>1986538.5094497092</v>
      </c>
      <c r="O24" s="69">
        <f t="shared" si="4"/>
        <v>110839.55345885083</v>
      </c>
      <c r="P24" s="70">
        <f t="shared" si="5"/>
        <v>7.2222459622255988</v>
      </c>
      <c r="Q24" s="70">
        <f t="shared" si="6"/>
        <v>0.23960867090987584</v>
      </c>
      <c r="R24" s="69">
        <f t="shared" si="10"/>
        <v>897.32544683665742</v>
      </c>
      <c r="S24" s="69">
        <f t="shared" si="10"/>
        <v>1973.6916379897707</v>
      </c>
      <c r="T24" s="88">
        <f t="shared" si="11"/>
        <v>7.2679578566989811E-3</v>
      </c>
      <c r="U24" s="88">
        <f t="shared" si="16"/>
        <v>7.2679578566989811E-3</v>
      </c>
      <c r="V24" s="90">
        <f t="shared" si="12"/>
        <v>-6.0191269619781496E-3</v>
      </c>
      <c r="W24" s="90">
        <f t="shared" si="13"/>
        <v>1.7335880636676348E-2</v>
      </c>
    </row>
    <row r="25" spans="2:25" x14ac:dyDescent="0.25">
      <c r="F25" s="3">
        <f t="shared" si="14"/>
        <v>1.6666666666666667</v>
      </c>
      <c r="G25" s="3">
        <f t="shared" si="15"/>
        <v>56.666666666666664</v>
      </c>
      <c r="H25" s="58">
        <f t="shared" si="0"/>
        <v>0</v>
      </c>
      <c r="I25" s="1">
        <f t="shared" si="1"/>
        <v>0</v>
      </c>
      <c r="J25" s="3">
        <f>IF(I25&lt;&gt;0,(1-1/I25),1)</f>
        <v>1</v>
      </c>
      <c r="K25" s="26">
        <f t="shared" si="2"/>
        <v>8.6900082356947461E-2</v>
      </c>
      <c r="L25" s="26">
        <f t="shared" si="3"/>
        <v>0.2</v>
      </c>
      <c r="M25" s="69">
        <f t="shared" si="8"/>
        <v>1379.5155085613708</v>
      </c>
      <c r="N25" s="69">
        <f t="shared" si="9"/>
        <v>2022249.2095815397</v>
      </c>
      <c r="O25" s="69">
        <f t="shared" ref="O25:O44" si="17">N25-M25^2</f>
        <v>119186.17122020223</v>
      </c>
      <c r="P25" s="70">
        <f t="shared" si="5"/>
        <v>7.229487635755345</v>
      </c>
      <c r="Q25" s="70">
        <f t="shared" si="6"/>
        <v>0.24646632327466236</v>
      </c>
      <c r="R25" s="69">
        <f t="shared" si="10"/>
        <v>892.22093397629146</v>
      </c>
      <c r="S25" s="69">
        <f t="shared" si="10"/>
        <v>2007.2398276762126</v>
      </c>
      <c r="T25" s="88">
        <f t="shared" si="11"/>
        <v>7.2679578566989811E-3</v>
      </c>
      <c r="U25" s="88">
        <f t="shared" si="16"/>
        <v>7.2679578566989811E-3</v>
      </c>
      <c r="V25" s="90">
        <f t="shared" si="12"/>
        <v>-5.6885858730083561E-3</v>
      </c>
      <c r="W25" s="90">
        <f t="shared" si="13"/>
        <v>1.6997685474622104E-2</v>
      </c>
    </row>
    <row r="26" spans="2:25" x14ac:dyDescent="0.25">
      <c r="F26" s="3">
        <f t="shared" si="14"/>
        <v>1.75</v>
      </c>
      <c r="G26" s="3">
        <f t="shared" si="15"/>
        <v>56.75</v>
      </c>
      <c r="H26" s="58">
        <f t="shared" si="0"/>
        <v>0</v>
      </c>
      <c r="I26" s="1">
        <f t="shared" si="1"/>
        <v>0</v>
      </c>
      <c r="J26" s="3">
        <f t="shared" ref="J26:J89" si="18">IF(I26&lt;&gt;0,(1-1/I26),1)</f>
        <v>1</v>
      </c>
      <c r="K26" s="26">
        <f t="shared" si="2"/>
        <v>8.6900082356947461E-2</v>
      </c>
      <c r="L26" s="26">
        <f t="shared" si="3"/>
        <v>0.2</v>
      </c>
      <c r="M26" s="69">
        <f t="shared" si="8"/>
        <v>1389.5417691402574</v>
      </c>
      <c r="N26" s="69">
        <f t="shared" si="9"/>
        <v>2058601.8575527095</v>
      </c>
      <c r="O26" s="69">
        <f t="shared" si="17"/>
        <v>127775.52936727297</v>
      </c>
      <c r="P26" s="70">
        <f t="shared" si="5"/>
        <v>7.2367293092850904</v>
      </c>
      <c r="Q26" s="70">
        <f t="shared" si="6"/>
        <v>0.25313826625357072</v>
      </c>
      <c r="R26" s="69">
        <f t="shared" ref="R26:S45" si="19">EXP($Q26*_xlfn.NORM.S.INV(R$4)+$P26-0.5*$Q26^2)</f>
        <v>887.41649164094622</v>
      </c>
      <c r="S26" s="69">
        <f t="shared" si="19"/>
        <v>2040.7347911633999</v>
      </c>
      <c r="T26" s="88">
        <f t="shared" si="11"/>
        <v>7.2679578566989811E-3</v>
      </c>
      <c r="U26" s="88">
        <f t="shared" si="16"/>
        <v>7.2679578566989811E-3</v>
      </c>
      <c r="V26" s="90">
        <f t="shared" si="12"/>
        <v>-5.3848123849029594E-3</v>
      </c>
      <c r="W26" s="90">
        <f t="shared" si="13"/>
        <v>1.6687075966385301E-2</v>
      </c>
    </row>
    <row r="27" spans="2:25" x14ac:dyDescent="0.25">
      <c r="F27" s="3">
        <f t="shared" si="14"/>
        <v>1.8333333333333333</v>
      </c>
      <c r="G27" s="3">
        <f t="shared" si="15"/>
        <v>56.833333333333336</v>
      </c>
      <c r="H27" s="58">
        <f t="shared" si="0"/>
        <v>0</v>
      </c>
      <c r="I27" s="1">
        <f t="shared" si="1"/>
        <v>0</v>
      </c>
      <c r="J27" s="3">
        <f t="shared" si="18"/>
        <v>1</v>
      </c>
      <c r="K27" s="26">
        <f t="shared" si="2"/>
        <v>8.6900082356947461E-2</v>
      </c>
      <c r="L27" s="26">
        <f t="shared" si="3"/>
        <v>0.2</v>
      </c>
      <c r="M27" s="69">
        <f t="shared" si="8"/>
        <v>1399.6409001584918</v>
      </c>
      <c r="N27" s="69">
        <f t="shared" si="9"/>
        <v>2095607.9932385758</v>
      </c>
      <c r="O27" s="69">
        <f t="shared" si="17"/>
        <v>136613.34384210245</v>
      </c>
      <c r="P27" s="70">
        <f t="shared" si="5"/>
        <v>7.2439709828148358</v>
      </c>
      <c r="Q27" s="70">
        <f t="shared" si="6"/>
        <v>0.25963881677283313</v>
      </c>
      <c r="R27" s="69">
        <f t="shared" si="19"/>
        <v>882.88678472237427</v>
      </c>
      <c r="S27" s="69">
        <f t="shared" si="19"/>
        <v>2074.2038549826584</v>
      </c>
      <c r="T27" s="88">
        <f t="shared" si="11"/>
        <v>7.2679578566989811E-3</v>
      </c>
      <c r="U27" s="88">
        <f t="shared" si="16"/>
        <v>7.2679578566989811E-3</v>
      </c>
      <c r="V27" s="90">
        <f t="shared" si="12"/>
        <v>-5.1043754102382266E-3</v>
      </c>
      <c r="W27" s="90">
        <f t="shared" si="13"/>
        <v>1.6400496509484386E-2</v>
      </c>
    </row>
    <row r="28" spans="2:25" x14ac:dyDescent="0.25">
      <c r="F28" s="3">
        <f t="shared" si="14"/>
        <v>1.9166666666666667</v>
      </c>
      <c r="G28" s="3">
        <f t="shared" si="15"/>
        <v>56.916666666666664</v>
      </c>
      <c r="H28" s="58">
        <f t="shared" si="0"/>
        <v>0</v>
      </c>
      <c r="I28" s="1">
        <f t="shared" si="1"/>
        <v>0</v>
      </c>
      <c r="J28" s="3">
        <f t="shared" si="18"/>
        <v>1</v>
      </c>
      <c r="K28" s="26">
        <f t="shared" si="2"/>
        <v>8.6900082356947461E-2</v>
      </c>
      <c r="L28" s="26">
        <f t="shared" si="3"/>
        <v>0.2</v>
      </c>
      <c r="M28" s="69">
        <f t="shared" si="8"/>
        <v>1409.8134312353559</v>
      </c>
      <c r="N28" s="69">
        <f t="shared" si="9"/>
        <v>2133279.3639592673</v>
      </c>
      <c r="O28" s="69">
        <f t="shared" si="17"/>
        <v>145705.45306765963</v>
      </c>
      <c r="P28" s="70">
        <f t="shared" si="5"/>
        <v>7.251212656344582</v>
      </c>
      <c r="Q28" s="70">
        <f t="shared" si="6"/>
        <v>0.26598054159755763</v>
      </c>
      <c r="R28" s="69">
        <f t="shared" si="19"/>
        <v>878.60970155772952</v>
      </c>
      <c r="S28" s="69">
        <f t="shared" si="19"/>
        <v>2107.671137548939</v>
      </c>
      <c r="T28" s="88">
        <f t="shared" si="11"/>
        <v>7.2679578566989811E-3</v>
      </c>
      <c r="U28" s="88">
        <f t="shared" si="16"/>
        <v>7.2679578566989811E-3</v>
      </c>
      <c r="V28" s="90">
        <f t="shared" si="12"/>
        <v>-4.8444299299255089E-3</v>
      </c>
      <c r="W28" s="90">
        <f t="shared" si="13"/>
        <v>1.6135001622856526E-2</v>
      </c>
    </row>
    <row r="29" spans="2:25" x14ac:dyDescent="0.25">
      <c r="F29" s="3">
        <f t="shared" si="14"/>
        <v>2</v>
      </c>
      <c r="G29" s="3">
        <f t="shared" si="15"/>
        <v>57</v>
      </c>
      <c r="H29" s="58">
        <f t="shared" si="0"/>
        <v>104.03999999999999</v>
      </c>
      <c r="I29" s="1">
        <f t="shared" si="1"/>
        <v>0</v>
      </c>
      <c r="J29" s="3">
        <f t="shared" si="18"/>
        <v>1</v>
      </c>
      <c r="K29" s="26">
        <f t="shared" si="2"/>
        <v>8.6900082356947461E-2</v>
      </c>
      <c r="L29" s="26">
        <f t="shared" si="3"/>
        <v>0.2</v>
      </c>
      <c r="M29" s="69">
        <f t="shared" si="8"/>
        <v>1524.0998958393825</v>
      </c>
      <c r="N29" s="69">
        <f t="shared" si="9"/>
        <v>2477938.3129350427</v>
      </c>
      <c r="O29" s="69">
        <f t="shared" si="17"/>
        <v>155057.82043742621</v>
      </c>
      <c r="P29" s="70">
        <f t="shared" si="5"/>
        <v>7.3291592825494245</v>
      </c>
      <c r="Q29" s="70">
        <f t="shared" si="6"/>
        <v>0.25420244269141862</v>
      </c>
      <c r="R29" s="69">
        <f t="shared" si="19"/>
        <v>971.38611088778305</v>
      </c>
      <c r="S29" s="69">
        <f t="shared" si="19"/>
        <v>2241.6683157566545</v>
      </c>
      <c r="T29" s="88">
        <f t="shared" si="11"/>
        <v>7.2679578566989811E-3</v>
      </c>
      <c r="U29" s="88">
        <f t="shared" si="16"/>
        <v>7.2679578566989811E-3</v>
      </c>
      <c r="V29" s="90">
        <f t="shared" si="12"/>
        <v>-1.2819788638774088E-2</v>
      </c>
      <c r="W29" s="90">
        <f t="shared" si="13"/>
        <v>1.4213402496251692E-2</v>
      </c>
    </row>
    <row r="30" spans="2:25" x14ac:dyDescent="0.25">
      <c r="F30" s="3">
        <f t="shared" si="14"/>
        <v>2.0833333333333335</v>
      </c>
      <c r="G30" s="3">
        <f t="shared" si="15"/>
        <v>57.083333333333336</v>
      </c>
      <c r="H30" s="58">
        <f t="shared" si="0"/>
        <v>0</v>
      </c>
      <c r="I30" s="1">
        <f t="shared" si="1"/>
        <v>0</v>
      </c>
      <c r="J30" s="3">
        <f t="shared" si="18"/>
        <v>1</v>
      </c>
      <c r="K30" s="26">
        <f t="shared" si="2"/>
        <v>8.6900082356947461E-2</v>
      </c>
      <c r="L30" s="26">
        <f t="shared" si="3"/>
        <v>0.2</v>
      </c>
      <c r="M30" s="69">
        <f t="shared" si="8"/>
        <v>1535.1769896517424</v>
      </c>
      <c r="N30" s="69">
        <f t="shared" si="9"/>
        <v>2522482.5851036753</v>
      </c>
      <c r="O30" s="69">
        <f t="shared" si="17"/>
        <v>165714.19554748945</v>
      </c>
      <c r="P30" s="70">
        <f t="shared" si="5"/>
        <v>7.3364009560791699</v>
      </c>
      <c r="Q30" s="70">
        <f t="shared" si="6"/>
        <v>0.26067645694158342</v>
      </c>
      <c r="R30" s="69">
        <f t="shared" si="19"/>
        <v>966.46997533950605</v>
      </c>
      <c r="S30" s="69">
        <f t="shared" si="19"/>
        <v>2278.3333416461596</v>
      </c>
      <c r="T30" s="88">
        <f t="shared" si="11"/>
        <v>7.2679578566989811E-3</v>
      </c>
      <c r="U30" s="88">
        <f t="shared" si="16"/>
        <v>7.2679578566989811E-3</v>
      </c>
      <c r="V30" s="90">
        <f t="shared" si="12"/>
        <v>-5.0609489812284414E-3</v>
      </c>
      <c r="W30" s="90">
        <f t="shared" si="13"/>
        <v>1.6356133345770685E-2</v>
      </c>
    </row>
    <row r="31" spans="2:25" x14ac:dyDescent="0.25">
      <c r="F31" s="3">
        <f t="shared" si="14"/>
        <v>2.1666666666666665</v>
      </c>
      <c r="G31" s="3">
        <f t="shared" si="15"/>
        <v>57.166666666666664</v>
      </c>
      <c r="H31" s="58">
        <f t="shared" si="0"/>
        <v>0</v>
      </c>
      <c r="I31" s="1">
        <f t="shared" si="1"/>
        <v>0</v>
      </c>
      <c r="J31" s="3">
        <f t="shared" si="18"/>
        <v>1</v>
      </c>
      <c r="K31" s="26">
        <f t="shared" si="2"/>
        <v>8.6900082356947461E-2</v>
      </c>
      <c r="L31" s="26">
        <f t="shared" si="3"/>
        <v>0.2</v>
      </c>
      <c r="M31" s="69">
        <f t="shared" si="8"/>
        <v>1546.3345913151052</v>
      </c>
      <c r="N31" s="69">
        <f t="shared" si="9"/>
        <v>2567827.6004436272</v>
      </c>
      <c r="O31" s="69">
        <f t="shared" si="17"/>
        <v>176676.93214597367</v>
      </c>
      <c r="P31" s="70">
        <f t="shared" si="5"/>
        <v>7.3436426296089152</v>
      </c>
      <c r="Q31" s="70">
        <f t="shared" si="6"/>
        <v>0.26699353650781599</v>
      </c>
      <c r="R31" s="69">
        <f t="shared" si="19"/>
        <v>961.82696886479528</v>
      </c>
      <c r="S31" s="69">
        <f t="shared" si="19"/>
        <v>2315.0004067862483</v>
      </c>
      <c r="T31" s="88">
        <f t="shared" si="11"/>
        <v>7.2679578566989811E-3</v>
      </c>
      <c r="U31" s="88">
        <f t="shared" si="16"/>
        <v>7.2679578566989811E-3</v>
      </c>
      <c r="V31" s="90">
        <f t="shared" si="12"/>
        <v>-4.8040876521587839E-3</v>
      </c>
      <c r="W31" s="90">
        <f t="shared" si="13"/>
        <v>1.6093810536782938E-2</v>
      </c>
    </row>
    <row r="32" spans="2:25" x14ac:dyDescent="0.25">
      <c r="F32" s="3">
        <f t="shared" si="14"/>
        <v>2.25</v>
      </c>
      <c r="G32" s="3">
        <f t="shared" si="15"/>
        <v>57.25</v>
      </c>
      <c r="H32" s="58">
        <f t="shared" si="0"/>
        <v>0</v>
      </c>
      <c r="I32" s="1">
        <f t="shared" si="1"/>
        <v>0</v>
      </c>
      <c r="J32" s="3">
        <f t="shared" si="18"/>
        <v>1</v>
      </c>
      <c r="K32" s="26">
        <f t="shared" si="2"/>
        <v>8.6900082356947461E-2</v>
      </c>
      <c r="L32" s="26">
        <f t="shared" si="3"/>
        <v>0.2</v>
      </c>
      <c r="M32" s="69">
        <f t="shared" si="8"/>
        <v>1557.5732859571392</v>
      </c>
      <c r="N32" s="69">
        <f t="shared" si="9"/>
        <v>2613987.7533898097</v>
      </c>
      <c r="O32" s="69">
        <f t="shared" si="17"/>
        <v>187953.21226248983</v>
      </c>
      <c r="P32" s="70">
        <f t="shared" si="5"/>
        <v>7.3508843031386615</v>
      </c>
      <c r="Q32" s="70">
        <f t="shared" si="6"/>
        <v>0.27316456920743526</v>
      </c>
      <c r="R32" s="69">
        <f t="shared" si="19"/>
        <v>957.43624098498935</v>
      </c>
      <c r="S32" s="69">
        <f t="shared" si="19"/>
        <v>2351.6925798249067</v>
      </c>
      <c r="T32" s="88">
        <f t="shared" si="11"/>
        <v>7.2679578566989811E-3</v>
      </c>
      <c r="U32" s="88">
        <f t="shared" si="16"/>
        <v>7.2679578566989811E-3</v>
      </c>
      <c r="V32" s="90">
        <f t="shared" si="12"/>
        <v>-4.5649872814318426E-3</v>
      </c>
      <c r="W32" s="90">
        <f t="shared" si="13"/>
        <v>1.5849747987559004E-2</v>
      </c>
    </row>
    <row r="33" spans="6:23" x14ac:dyDescent="0.25">
      <c r="F33" s="3">
        <f t="shared" si="14"/>
        <v>2.3333333333333335</v>
      </c>
      <c r="G33" s="3">
        <f t="shared" si="15"/>
        <v>57.333333333333336</v>
      </c>
      <c r="H33" s="58">
        <f t="shared" si="0"/>
        <v>0</v>
      </c>
      <c r="I33" s="1">
        <f t="shared" si="1"/>
        <v>0</v>
      </c>
      <c r="J33" s="3">
        <f t="shared" si="18"/>
        <v>1</v>
      </c>
      <c r="K33" s="26">
        <f t="shared" si="2"/>
        <v>8.6900082356947461E-2</v>
      </c>
      <c r="L33" s="26">
        <f t="shared" si="3"/>
        <v>0.2</v>
      </c>
      <c r="M33" s="69">
        <f t="shared" si="8"/>
        <v>1568.8936629581958</v>
      </c>
      <c r="N33" s="69">
        <f t="shared" si="9"/>
        <v>2660977.6971364524</v>
      </c>
      <c r="O33" s="69">
        <f t="shared" si="17"/>
        <v>199550.37146606762</v>
      </c>
      <c r="P33" s="70">
        <f t="shared" si="5"/>
        <v>7.3581259766684068</v>
      </c>
      <c r="Q33" s="70">
        <f t="shared" si="6"/>
        <v>0.27919923926045509</v>
      </c>
      <c r="R33" s="69">
        <f t="shared" si="19"/>
        <v>953.27935005585243</v>
      </c>
      <c r="S33" s="69">
        <f t="shared" si="19"/>
        <v>2388.4305376409056</v>
      </c>
      <c r="T33" s="88">
        <f t="shared" si="11"/>
        <v>7.2679578566989811E-3</v>
      </c>
      <c r="U33" s="88">
        <f t="shared" si="16"/>
        <v>7.2679578566989811E-3</v>
      </c>
      <c r="V33" s="90">
        <f t="shared" si="12"/>
        <v>-4.341689557166073E-3</v>
      </c>
      <c r="W33" s="90">
        <f t="shared" si="13"/>
        <v>1.5621921900495161E-2</v>
      </c>
    </row>
    <row r="34" spans="6:23" x14ac:dyDescent="0.25">
      <c r="F34" s="3">
        <f t="shared" si="14"/>
        <v>2.4166666666666665</v>
      </c>
      <c r="G34" s="3">
        <f t="shared" si="15"/>
        <v>57.416666666666664</v>
      </c>
      <c r="H34" s="58">
        <f t="shared" si="0"/>
        <v>0</v>
      </c>
      <c r="I34" s="1">
        <f t="shared" si="1"/>
        <v>0</v>
      </c>
      <c r="J34" s="3">
        <f t="shared" si="18"/>
        <v>1</v>
      </c>
      <c r="K34" s="26">
        <f t="shared" si="2"/>
        <v>8.6900082356947461E-2</v>
      </c>
      <c r="L34" s="26">
        <f t="shared" si="3"/>
        <v>0.2</v>
      </c>
      <c r="M34" s="69">
        <f t="shared" si="8"/>
        <v>1580.2963159822182</v>
      </c>
      <c r="N34" s="69">
        <f t="shared" si="9"/>
        <v>2708812.3482886478</v>
      </c>
      <c r="O34" s="69">
        <f t="shared" si="17"/>
        <v>211475.90198167693</v>
      </c>
      <c r="P34" s="70">
        <f t="shared" si="5"/>
        <v>7.3653676501981522</v>
      </c>
      <c r="Q34" s="70">
        <f t="shared" si="6"/>
        <v>0.28510620571455453</v>
      </c>
      <c r="R34" s="69">
        <f t="shared" si="19"/>
        <v>949.33989849914553</v>
      </c>
      <c r="S34" s="69">
        <f t="shared" si="19"/>
        <v>2425.2329302392636</v>
      </c>
      <c r="T34" s="88">
        <f t="shared" si="11"/>
        <v>7.2679578566989811E-3</v>
      </c>
      <c r="U34" s="88">
        <f t="shared" si="16"/>
        <v>7.2679578566989811E-3</v>
      </c>
      <c r="V34" s="90">
        <f t="shared" si="12"/>
        <v>-4.1325258503460693E-3</v>
      </c>
      <c r="W34" s="90">
        <f t="shared" si="13"/>
        <v>1.5408609134058615E-2</v>
      </c>
    </row>
    <row r="35" spans="6:23" x14ac:dyDescent="0.25">
      <c r="F35" s="3">
        <f t="shared" si="14"/>
        <v>2.5</v>
      </c>
      <c r="G35" s="3">
        <f t="shared" si="15"/>
        <v>57.5</v>
      </c>
      <c r="H35" s="58">
        <f t="shared" si="0"/>
        <v>0</v>
      </c>
      <c r="I35" s="1">
        <f t="shared" si="1"/>
        <v>0</v>
      </c>
      <c r="J35" s="3">
        <f t="shared" si="18"/>
        <v>1</v>
      </c>
      <c r="K35" s="26">
        <f t="shared" si="2"/>
        <v>8.6900082356947461E-2</v>
      </c>
      <c r="L35" s="26">
        <f t="shared" si="3"/>
        <v>0.2</v>
      </c>
      <c r="M35" s="69">
        <f t="shared" si="8"/>
        <v>1591.7818430078737</v>
      </c>
      <c r="N35" s="69">
        <f t="shared" si="9"/>
        <v>2757506.8915975173</v>
      </c>
      <c r="O35" s="69">
        <f t="shared" si="17"/>
        <v>223737.45586797409</v>
      </c>
      <c r="P35" s="70">
        <f t="shared" si="5"/>
        <v>7.3726093237278985</v>
      </c>
      <c r="Q35" s="70">
        <f t="shared" si="6"/>
        <v>0.29089324823770468</v>
      </c>
      <c r="R35" s="69">
        <f t="shared" si="19"/>
        <v>945.60323558532923</v>
      </c>
      <c r="S35" s="69">
        <f t="shared" si="19"/>
        <v>2462.11667809652</v>
      </c>
      <c r="T35" s="88">
        <f t="shared" si="11"/>
        <v>7.2679578566989811E-3</v>
      </c>
      <c r="U35" s="88">
        <f t="shared" si="16"/>
        <v>7.2679578566989811E-3</v>
      </c>
      <c r="V35" s="90">
        <f t="shared" si="12"/>
        <v>-3.9360643324101163E-3</v>
      </c>
      <c r="W35" s="90">
        <f t="shared" si="13"/>
        <v>1.5208332114151846E-2</v>
      </c>
    </row>
    <row r="36" spans="6:23" x14ac:dyDescent="0.25">
      <c r="F36" s="3">
        <f t="shared" si="14"/>
        <v>2.5833333333333335</v>
      </c>
      <c r="G36" s="3">
        <f t="shared" si="15"/>
        <v>57.583333333333336</v>
      </c>
      <c r="H36" s="58">
        <f t="shared" si="0"/>
        <v>0</v>
      </c>
      <c r="I36" s="1">
        <f t="shared" si="1"/>
        <v>0</v>
      </c>
      <c r="J36" s="3">
        <f t="shared" si="18"/>
        <v>1</v>
      </c>
      <c r="K36" s="26">
        <f t="shared" si="2"/>
        <v>8.6900082356947461E-2</v>
      </c>
      <c r="L36" s="26">
        <f t="shared" si="3"/>
        <v>0.2</v>
      </c>
      <c r="M36" s="69">
        <f t="shared" si="8"/>
        <v>1603.3508463599135</v>
      </c>
      <c r="N36" s="69">
        <f t="shared" si="9"/>
        <v>2807076.7847804958</v>
      </c>
      <c r="O36" s="69">
        <f t="shared" si="17"/>
        <v>236342.8482574448</v>
      </c>
      <c r="P36" s="70">
        <f t="shared" si="5"/>
        <v>7.3798509972576438</v>
      </c>
      <c r="Q36" s="70">
        <f t="shared" si="6"/>
        <v>0.2965673872893248</v>
      </c>
      <c r="R36" s="69">
        <f t="shared" si="19"/>
        <v>942.05621313553218</v>
      </c>
      <c r="S36" s="69">
        <f t="shared" si="19"/>
        <v>2499.0972165876087</v>
      </c>
      <c r="T36" s="88">
        <f t="shared" si="11"/>
        <v>7.2679578566989811E-3</v>
      </c>
      <c r="U36" s="88">
        <f t="shared" si="16"/>
        <v>7.2679578566989811E-3</v>
      </c>
      <c r="V36" s="90">
        <f t="shared" si="12"/>
        <v>-3.7510684358027513E-3</v>
      </c>
      <c r="W36" s="90">
        <f t="shared" si="13"/>
        <v>1.5019815600160191E-2</v>
      </c>
    </row>
    <row r="37" spans="6:23" x14ac:dyDescent="0.25">
      <c r="F37" s="3">
        <f t="shared" si="14"/>
        <v>2.6666666666666665</v>
      </c>
      <c r="G37" s="3">
        <f t="shared" si="15"/>
        <v>57.666666666666664</v>
      </c>
      <c r="H37" s="58">
        <f t="shared" si="0"/>
        <v>0</v>
      </c>
      <c r="I37" s="1">
        <f t="shared" si="1"/>
        <v>0</v>
      </c>
      <c r="J37" s="3">
        <f t="shared" si="18"/>
        <v>1</v>
      </c>
      <c r="K37" s="26">
        <f t="shared" si="2"/>
        <v>8.6900082356947461E-2</v>
      </c>
      <c r="L37" s="26">
        <f t="shared" si="3"/>
        <v>0.2</v>
      </c>
      <c r="M37" s="69">
        <f t="shared" si="8"/>
        <v>1615.0039327407599</v>
      </c>
      <c r="N37" s="69">
        <f t="shared" si="9"/>
        <v>2857537.763428268</v>
      </c>
      <c r="O37" s="69">
        <f t="shared" si="17"/>
        <v>249300.06066014711</v>
      </c>
      <c r="P37" s="70">
        <f t="shared" si="5"/>
        <v>7.3870926707873892</v>
      </c>
      <c r="Q37" s="70">
        <f t="shared" si="6"/>
        <v>0.302134983967348</v>
      </c>
      <c r="R37" s="69">
        <f t="shared" si="19"/>
        <v>938.68698310764364</v>
      </c>
      <c r="S37" s="69">
        <f t="shared" si="19"/>
        <v>2536.1886985296223</v>
      </c>
      <c r="T37" s="88">
        <f t="shared" si="11"/>
        <v>7.2679578566989811E-3</v>
      </c>
      <c r="U37" s="88">
        <f t="shared" si="16"/>
        <v>7.2679578566989811E-3</v>
      </c>
      <c r="V37" s="90">
        <f t="shared" si="12"/>
        <v>-3.5764638892136213E-3</v>
      </c>
      <c r="W37" s="90">
        <f t="shared" si="13"/>
        <v>1.4841952404180736E-2</v>
      </c>
    </row>
    <row r="38" spans="6:23" x14ac:dyDescent="0.25">
      <c r="F38" s="3">
        <f t="shared" si="14"/>
        <v>2.75</v>
      </c>
      <c r="G38" s="3">
        <f t="shared" si="15"/>
        <v>57.75</v>
      </c>
      <c r="H38" s="58">
        <f t="shared" si="0"/>
        <v>0</v>
      </c>
      <c r="I38" s="1">
        <f t="shared" si="1"/>
        <v>0</v>
      </c>
      <c r="J38" s="3">
        <f t="shared" si="18"/>
        <v>1</v>
      </c>
      <c r="K38" s="26">
        <f t="shared" si="2"/>
        <v>8.6900082356947461E-2</v>
      </c>
      <c r="L38" s="26">
        <f t="shared" si="3"/>
        <v>0.2</v>
      </c>
      <c r="M38" s="69">
        <f t="shared" si="8"/>
        <v>1626.7417132623227</v>
      </c>
      <c r="N38" s="69">
        <f t="shared" si="9"/>
        <v>2908905.8459999147</v>
      </c>
      <c r="O38" s="69">
        <f t="shared" si="17"/>
        <v>262617.24433227768</v>
      </c>
      <c r="P38" s="70">
        <f t="shared" si="5"/>
        <v>7.3943343443171354</v>
      </c>
      <c r="Q38" s="70">
        <f t="shared" si="6"/>
        <v>0.30760182358088017</v>
      </c>
      <c r="R38" s="69">
        <f t="shared" si="19"/>
        <v>935.48482864611333</v>
      </c>
      <c r="S38" s="69">
        <f t="shared" si="19"/>
        <v>2573.4041632627609</v>
      </c>
      <c r="T38" s="88">
        <f t="shared" si="11"/>
        <v>7.2679578566989811E-3</v>
      </c>
      <c r="U38" s="88">
        <f t="shared" si="16"/>
        <v>7.2679578566989811E-3</v>
      </c>
      <c r="V38" s="90">
        <f t="shared" si="12"/>
        <v>-3.4113123108718835E-3</v>
      </c>
      <c r="W38" s="90">
        <f t="shared" si="13"/>
        <v>1.4673775951574264E-2</v>
      </c>
    </row>
    <row r="39" spans="6:23" x14ac:dyDescent="0.25">
      <c r="F39" s="3">
        <f t="shared" si="14"/>
        <v>2.8333333333333335</v>
      </c>
      <c r="G39" s="3">
        <f t="shared" si="15"/>
        <v>57.833333333333336</v>
      </c>
      <c r="H39" s="58">
        <f t="shared" si="0"/>
        <v>0</v>
      </c>
      <c r="I39" s="1">
        <f t="shared" si="1"/>
        <v>0</v>
      </c>
      <c r="J39" s="3">
        <f t="shared" si="18"/>
        <v>1</v>
      </c>
      <c r="K39" s="26">
        <f t="shared" si="2"/>
        <v>8.6900082356947461E-2</v>
      </c>
      <c r="L39" s="26">
        <f t="shared" si="3"/>
        <v>0.2</v>
      </c>
      <c r="M39" s="69">
        <f t="shared" si="8"/>
        <v>1638.5648034780477</v>
      </c>
      <c r="N39" s="69">
        <f t="shared" si="9"/>
        <v>2961197.3389078509</v>
      </c>
      <c r="O39" s="69">
        <f t="shared" si="17"/>
        <v>276302.72371079773</v>
      </c>
      <c r="P39" s="70">
        <f t="shared" si="5"/>
        <v>7.4015760178468808</v>
      </c>
      <c r="Q39" s="70">
        <f t="shared" si="6"/>
        <v>0.31297318607768299</v>
      </c>
      <c r="R39" s="69">
        <f t="shared" si="19"/>
        <v>932.44002210098802</v>
      </c>
      <c r="S39" s="69">
        <f t="shared" si="19"/>
        <v>2610.7556787629815</v>
      </c>
      <c r="T39" s="88">
        <f t="shared" si="11"/>
        <v>7.2679578566989811E-3</v>
      </c>
      <c r="U39" s="88">
        <f t="shared" si="16"/>
        <v>7.2679578566989811E-3</v>
      </c>
      <c r="V39" s="90">
        <f t="shared" si="12"/>
        <v>-3.2547898713995993E-3</v>
      </c>
      <c r="W39" s="90">
        <f t="shared" si="13"/>
        <v>1.4514438125748264E-2</v>
      </c>
    </row>
    <row r="40" spans="6:23" x14ac:dyDescent="0.25">
      <c r="F40" s="3">
        <f t="shared" si="14"/>
        <v>2.9166666666666665</v>
      </c>
      <c r="G40" s="3">
        <f t="shared" si="15"/>
        <v>57.916666666666664</v>
      </c>
      <c r="H40" s="58">
        <f t="shared" si="0"/>
        <v>0</v>
      </c>
      <c r="I40" s="1">
        <f t="shared" si="1"/>
        <v>0</v>
      </c>
      <c r="J40" s="3">
        <f t="shared" si="18"/>
        <v>1</v>
      </c>
      <c r="K40" s="26">
        <f t="shared" si="2"/>
        <v>8.6900082356947461E-2</v>
      </c>
      <c r="L40" s="26">
        <f t="shared" si="3"/>
        <v>0.2</v>
      </c>
      <c r="M40" s="69">
        <f t="shared" si="8"/>
        <v>1650.4738234151964</v>
      </c>
      <c r="N40" s="69">
        <f t="shared" si="9"/>
        <v>3014428.8416941753</v>
      </c>
      <c r="O40" s="69">
        <f t="shared" si="17"/>
        <v>290364.99991539819</v>
      </c>
      <c r="P40" s="70">
        <f t="shared" si="5"/>
        <v>7.4088176913766262</v>
      </c>
      <c r="Q40" s="70">
        <f t="shared" si="6"/>
        <v>0.31825390576856893</v>
      </c>
      <c r="R40" s="69">
        <f t="shared" si="19"/>
        <v>929.54370495721969</v>
      </c>
      <c r="S40" s="69">
        <f t="shared" si="19"/>
        <v>2648.2544618454003</v>
      </c>
      <c r="T40" s="88">
        <f t="shared" si="11"/>
        <v>7.2679578566989811E-3</v>
      </c>
      <c r="U40" s="88">
        <f t="shared" si="16"/>
        <v>7.2679578566989811E-3</v>
      </c>
      <c r="V40" s="90">
        <f t="shared" si="12"/>
        <v>-3.1061699145455979E-3</v>
      </c>
      <c r="W40" s="90">
        <f t="shared" si="13"/>
        <v>1.4363191235185369E-2</v>
      </c>
    </row>
    <row r="41" spans="6:23" x14ac:dyDescent="0.25">
      <c r="F41" s="3">
        <f t="shared" si="14"/>
        <v>3</v>
      </c>
      <c r="G41" s="3">
        <f t="shared" si="15"/>
        <v>58</v>
      </c>
      <c r="H41" s="58">
        <f t="shared" si="0"/>
        <v>106.12079999999999</v>
      </c>
      <c r="I41" s="1">
        <f t="shared" si="1"/>
        <v>0</v>
      </c>
      <c r="J41" s="3">
        <f t="shared" si="18"/>
        <v>1</v>
      </c>
      <c r="K41" s="26">
        <f t="shared" si="2"/>
        <v>8.6900082356947461E-2</v>
      </c>
      <c r="L41" s="26">
        <f t="shared" si="3"/>
        <v>0.2</v>
      </c>
      <c r="M41" s="69">
        <f t="shared" si="8"/>
        <v>1768.5901976073628</v>
      </c>
      <c r="N41" s="69">
        <f t="shared" si="9"/>
        <v>3432724.0413919329</v>
      </c>
      <c r="O41" s="69">
        <f t="shared" si="17"/>
        <v>304812.75431908201</v>
      </c>
      <c r="P41" s="70">
        <f t="shared" si="5"/>
        <v>7.477938009667473</v>
      </c>
      <c r="Q41" s="70">
        <f t="shared" si="6"/>
        <v>0.30494042988100906</v>
      </c>
      <c r="R41" s="69">
        <f t="shared" si="19"/>
        <v>1022.3521743326971</v>
      </c>
      <c r="S41" s="69">
        <f t="shared" si="19"/>
        <v>2787.8502242796371</v>
      </c>
      <c r="T41" s="88">
        <f t="shared" si="11"/>
        <v>7.2679578566989811E-3</v>
      </c>
      <c r="U41" s="88">
        <f t="shared" si="16"/>
        <v>7.2679578566989811E-3</v>
      </c>
      <c r="V41" s="90">
        <f t="shared" si="12"/>
        <v>-1.432136063482381E-2</v>
      </c>
      <c r="W41" s="90">
        <f t="shared" si="13"/>
        <v>1.2640387438792366E-2</v>
      </c>
    </row>
    <row r="42" spans="6:23" x14ac:dyDescent="0.25">
      <c r="F42" s="3">
        <f t="shared" si="14"/>
        <v>3.0833333333333335</v>
      </c>
      <c r="G42" s="3">
        <f t="shared" si="15"/>
        <v>58.083333333333336</v>
      </c>
      <c r="H42" s="58">
        <f t="shared" si="0"/>
        <v>0</v>
      </c>
      <c r="I42" s="1">
        <f t="shared" si="1"/>
        <v>0</v>
      </c>
      <c r="J42" s="3">
        <f t="shared" si="18"/>
        <v>1</v>
      </c>
      <c r="K42" s="26">
        <f t="shared" si="2"/>
        <v>8.6900082356947461E-2</v>
      </c>
      <c r="L42" s="26">
        <f t="shared" si="3"/>
        <v>0.2</v>
      </c>
      <c r="M42" s="69">
        <f t="shared" si="8"/>
        <v>1781.444236629344</v>
      </c>
      <c r="N42" s="69">
        <f t="shared" si="9"/>
        <v>3494431.8705099449</v>
      </c>
      <c r="O42" s="69">
        <f t="shared" si="17"/>
        <v>320888.30229003867</v>
      </c>
      <c r="P42" s="70">
        <f t="shared" si="5"/>
        <v>7.4851796831972193</v>
      </c>
      <c r="Q42" s="70">
        <f t="shared" si="6"/>
        <v>0.3103578565291169</v>
      </c>
      <c r="R42" s="69">
        <f t="shared" si="19"/>
        <v>1018.94742549598</v>
      </c>
      <c r="S42" s="69">
        <f t="shared" si="19"/>
        <v>2828.5286099247651</v>
      </c>
      <c r="T42" s="88">
        <f t="shared" si="11"/>
        <v>7.2679578566989811E-3</v>
      </c>
      <c r="U42" s="88">
        <f t="shared" si="16"/>
        <v>7.2679578566989811E-3</v>
      </c>
      <c r="V42" s="90">
        <f t="shared" si="12"/>
        <v>-3.3303091852271427E-3</v>
      </c>
      <c r="W42" s="90">
        <f t="shared" si="13"/>
        <v>1.4591309565648913E-2</v>
      </c>
    </row>
    <row r="43" spans="6:23" x14ac:dyDescent="0.25">
      <c r="F43" s="3">
        <f t="shared" si="14"/>
        <v>3.1666666666666665</v>
      </c>
      <c r="G43" s="3">
        <f t="shared" si="15"/>
        <v>58.166666666666664</v>
      </c>
      <c r="H43" s="58">
        <f t="shared" si="0"/>
        <v>0</v>
      </c>
      <c r="I43" s="1">
        <f t="shared" si="1"/>
        <v>0</v>
      </c>
      <c r="J43" s="3">
        <f t="shared" si="18"/>
        <v>1</v>
      </c>
      <c r="K43" s="26">
        <f t="shared" si="2"/>
        <v>8.6900082356947461E-2</v>
      </c>
      <c r="L43" s="26">
        <f t="shared" si="3"/>
        <v>0.2</v>
      </c>
      <c r="M43" s="69">
        <f t="shared" si="8"/>
        <v>1794.3916982652254</v>
      </c>
      <c r="N43" s="69">
        <f t="shared" si="9"/>
        <v>3557248.9808077263</v>
      </c>
      <c r="O43" s="69">
        <f t="shared" si="17"/>
        <v>337407.41400456661</v>
      </c>
      <c r="P43" s="70">
        <f t="shared" si="5"/>
        <v>7.4924213567269646</v>
      </c>
      <c r="Q43" s="70">
        <f t="shared" si="6"/>
        <v>0.3156823283661615</v>
      </c>
      <c r="R43" s="69">
        <f t="shared" si="19"/>
        <v>1015.7093026180887</v>
      </c>
      <c r="S43" s="69">
        <f t="shared" si="19"/>
        <v>2869.3617959692037</v>
      </c>
      <c r="T43" s="88">
        <f t="shared" si="11"/>
        <v>7.2679578566989811E-3</v>
      </c>
      <c r="U43" s="88">
        <f t="shared" si="16"/>
        <v>7.2679578566989811E-3</v>
      </c>
      <c r="V43" s="90">
        <f t="shared" si="12"/>
        <v>-3.1779096711640475E-3</v>
      </c>
      <c r="W43" s="90">
        <f t="shared" si="13"/>
        <v>1.4436193397925345E-2</v>
      </c>
    </row>
    <row r="44" spans="6:23" x14ac:dyDescent="0.25">
      <c r="F44" s="3">
        <f t="shared" si="14"/>
        <v>3.25</v>
      </c>
      <c r="G44" s="3">
        <f t="shared" si="15"/>
        <v>58.25</v>
      </c>
      <c r="H44" s="58">
        <f t="shared" si="0"/>
        <v>0</v>
      </c>
      <c r="I44" s="1">
        <f t="shared" si="1"/>
        <v>0</v>
      </c>
      <c r="J44" s="3">
        <f t="shared" si="18"/>
        <v>1</v>
      </c>
      <c r="K44" s="26">
        <f t="shared" si="2"/>
        <v>8.6900082356947461E-2</v>
      </c>
      <c r="L44" s="26">
        <f t="shared" si="3"/>
        <v>0.2</v>
      </c>
      <c r="M44" s="69">
        <f t="shared" si="8"/>
        <v>1807.4332615066276</v>
      </c>
      <c r="N44" s="69">
        <f t="shared" si="9"/>
        <v>3621195.3131056456</v>
      </c>
      <c r="O44" s="69">
        <f t="shared" si="17"/>
        <v>354380.31830516038</v>
      </c>
      <c r="P44" s="70">
        <f t="shared" si="5"/>
        <v>7.49966303025671</v>
      </c>
      <c r="Q44" s="70">
        <f t="shared" si="6"/>
        <v>0.32091847216390396</v>
      </c>
      <c r="R44" s="69">
        <f t="shared" si="19"/>
        <v>1012.6285809759414</v>
      </c>
      <c r="S44" s="69">
        <f t="shared" si="19"/>
        <v>2910.3615902476149</v>
      </c>
      <c r="T44" s="88">
        <f t="shared" si="11"/>
        <v>7.2679578566989811E-3</v>
      </c>
      <c r="U44" s="88">
        <f t="shared" si="16"/>
        <v>7.2679578566989811E-3</v>
      </c>
      <c r="V44" s="90">
        <f t="shared" si="12"/>
        <v>-3.033074162269056E-3</v>
      </c>
      <c r="W44" s="90">
        <f t="shared" si="13"/>
        <v>1.4288820021234772E-2</v>
      </c>
    </row>
    <row r="45" spans="6:23" x14ac:dyDescent="0.25">
      <c r="F45" s="3">
        <f t="shared" si="14"/>
        <v>3.3333333333333335</v>
      </c>
      <c r="G45" s="3">
        <f t="shared" si="15"/>
        <v>58.333333333333336</v>
      </c>
      <c r="H45" s="58">
        <f t="shared" si="0"/>
        <v>0</v>
      </c>
      <c r="I45" s="1">
        <f t="shared" si="1"/>
        <v>0</v>
      </c>
      <c r="J45" s="3">
        <f t="shared" si="18"/>
        <v>1</v>
      </c>
      <c r="K45" s="26">
        <f t="shared" si="2"/>
        <v>8.6900082356947461E-2</v>
      </c>
      <c r="L45" s="26">
        <f t="shared" si="3"/>
        <v>0.2</v>
      </c>
      <c r="M45" s="69">
        <f t="shared" si="8"/>
        <v>1820.5696102800537</v>
      </c>
      <c r="N45" s="69">
        <f t="shared" si="9"/>
        <v>3686291.1666871239</v>
      </c>
      <c r="O45" s="69">
        <f t="shared" ref="O45:O108" si="20">N45-M45^2</f>
        <v>371817.4608118576</v>
      </c>
      <c r="P45" s="70">
        <f t="shared" si="5"/>
        <v>7.5069047037864562</v>
      </c>
      <c r="Q45" s="70">
        <f t="shared" si="6"/>
        <v>0.32607054314879108</v>
      </c>
      <c r="R45" s="69">
        <f t="shared" si="19"/>
        <v>1009.6968221571893</v>
      </c>
      <c r="S45" s="69">
        <f t="shared" si="19"/>
        <v>2951.5390341152765</v>
      </c>
      <c r="T45" s="88">
        <f t="shared" si="11"/>
        <v>7.2679578566989811E-3</v>
      </c>
      <c r="U45" s="88">
        <f t="shared" si="16"/>
        <v>7.2679578566989811E-3</v>
      </c>
      <c r="V45" s="90">
        <f t="shared" si="12"/>
        <v>-2.8951965941219626E-3</v>
      </c>
      <c r="W45" s="90">
        <f t="shared" si="13"/>
        <v>1.4148566283187503E-2</v>
      </c>
    </row>
    <row r="46" spans="6:23" x14ac:dyDescent="0.25">
      <c r="F46" s="3">
        <f t="shared" si="14"/>
        <v>3.4166666666666665</v>
      </c>
      <c r="G46" s="3">
        <f t="shared" si="15"/>
        <v>58.416666666666664</v>
      </c>
      <c r="H46" s="58">
        <f t="shared" si="0"/>
        <v>0</v>
      </c>
      <c r="I46" s="1">
        <f t="shared" si="1"/>
        <v>0</v>
      </c>
      <c r="J46" s="3">
        <f t="shared" si="18"/>
        <v>1</v>
      </c>
      <c r="K46" s="26">
        <f t="shared" si="2"/>
        <v>8.6900082356947461E-2</v>
      </c>
      <c r="L46" s="26">
        <f t="shared" si="3"/>
        <v>0.2</v>
      </c>
      <c r="M46" s="69">
        <f t="shared" si="8"/>
        <v>1833.801433482756</v>
      </c>
      <c r="N46" s="69">
        <f t="shared" si="9"/>
        <v>3752557.2057424881</v>
      </c>
      <c r="O46" s="69">
        <f t="shared" si="20"/>
        <v>389729.5082990774</v>
      </c>
      <c r="P46" s="70">
        <f t="shared" si="5"/>
        <v>7.5141463773162016</v>
      </c>
      <c r="Q46" s="70">
        <f t="shared" si="6"/>
        <v>0.33114246547774662</v>
      </c>
      <c r="R46" s="69">
        <f t="shared" ref="R46:S109" si="21">EXP($Q46*_xlfn.NORM.S.INV(R$4)+$P46-0.5*$Q46^2)</f>
        <v>1006.9062858894703</v>
      </c>
      <c r="S46" s="69">
        <f t="shared" si="21"/>
        <v>2992.9044907662374</v>
      </c>
      <c r="T46" s="88">
        <f t="shared" si="11"/>
        <v>7.2679578566989811E-3</v>
      </c>
      <c r="U46" s="88">
        <f t="shared" si="16"/>
        <v>7.2679578566989811E-3</v>
      </c>
      <c r="V46" s="90">
        <f t="shared" si="12"/>
        <v>-2.7637368034467702E-3</v>
      </c>
      <c r="W46" s="90">
        <f t="shared" si="13"/>
        <v>1.4014877043074581E-2</v>
      </c>
    </row>
    <row r="47" spans="6:23" x14ac:dyDescent="0.25">
      <c r="F47" s="3">
        <f t="shared" si="14"/>
        <v>3.5</v>
      </c>
      <c r="G47" s="3">
        <f t="shared" si="15"/>
        <v>58.5</v>
      </c>
      <c r="H47" s="58">
        <f t="shared" si="0"/>
        <v>0</v>
      </c>
      <c r="I47" s="1">
        <f t="shared" si="1"/>
        <v>0</v>
      </c>
      <c r="J47" s="3">
        <f t="shared" si="18"/>
        <v>1</v>
      </c>
      <c r="K47" s="26">
        <f t="shared" si="2"/>
        <v>8.6900082356947461E-2</v>
      </c>
      <c r="L47" s="26">
        <f t="shared" si="3"/>
        <v>0.2</v>
      </c>
      <c r="M47" s="69">
        <f t="shared" si="8"/>
        <v>1847.1294250188628</v>
      </c>
      <c r="N47" s="69">
        <f t="shared" si="9"/>
        <v>3820014.4659286654</v>
      </c>
      <c r="O47" s="69">
        <f t="shared" si="20"/>
        <v>408127.3531581508</v>
      </c>
      <c r="P47" s="70">
        <f t="shared" si="5"/>
        <v>7.521388050845947</v>
      </c>
      <c r="Q47" s="70">
        <f t="shared" si="6"/>
        <v>0.33613786721524563</v>
      </c>
      <c r="R47" s="69">
        <f t="shared" si="21"/>
        <v>1004.2498540561937</v>
      </c>
      <c r="S47" s="69">
        <f t="shared" si="21"/>
        <v>3034.4677213660252</v>
      </c>
      <c r="T47" s="88">
        <f t="shared" si="11"/>
        <v>7.2679578566989811E-3</v>
      </c>
      <c r="U47" s="88">
        <f t="shared" si="16"/>
        <v>7.2679578566989811E-3</v>
      </c>
      <c r="V47" s="90">
        <f t="shared" si="12"/>
        <v>-2.6382115898004876E-3</v>
      </c>
      <c r="W47" s="90">
        <f t="shared" si="13"/>
        <v>1.3887255917460539E-2</v>
      </c>
    </row>
    <row r="48" spans="6:23" x14ac:dyDescent="0.25">
      <c r="F48" s="3">
        <f t="shared" si="14"/>
        <v>3.5833333333333335</v>
      </c>
      <c r="G48" s="3">
        <f t="shared" si="15"/>
        <v>58.583333333333336</v>
      </c>
      <c r="H48" s="58">
        <f t="shared" si="0"/>
        <v>0</v>
      </c>
      <c r="I48" s="1">
        <f t="shared" si="1"/>
        <v>0</v>
      </c>
      <c r="J48" s="3">
        <f t="shared" si="18"/>
        <v>1</v>
      </c>
      <c r="K48" s="26">
        <f t="shared" si="2"/>
        <v>8.6900082356947461E-2</v>
      </c>
      <c r="L48" s="26">
        <f t="shared" si="3"/>
        <v>0.2</v>
      </c>
      <c r="M48" s="69">
        <f t="shared" si="8"/>
        <v>1860.5542838357685</v>
      </c>
      <c r="N48" s="69">
        <f t="shared" si="9"/>
        <v>3888684.3610467934</v>
      </c>
      <c r="O48" s="69">
        <f t="shared" si="20"/>
        <v>427022.11794716399</v>
      </c>
      <c r="P48" s="70">
        <f t="shared" si="5"/>
        <v>7.5286297243756932</v>
      </c>
      <c r="Q48" s="70">
        <f t="shared" si="6"/>
        <v>0.341060110698022</v>
      </c>
      <c r="R48" s="69">
        <f t="shared" si="21"/>
        <v>1001.720964912069</v>
      </c>
      <c r="S48" s="69">
        <f t="shared" si="21"/>
        <v>3076.2379509856423</v>
      </c>
      <c r="T48" s="88">
        <f t="shared" si="11"/>
        <v>7.2679578566989811E-3</v>
      </c>
      <c r="U48" s="88">
        <f t="shared" si="16"/>
        <v>7.2679578566989811E-3</v>
      </c>
      <c r="V48" s="90">
        <f t="shared" si="12"/>
        <v>-2.5181872159706353E-3</v>
      </c>
      <c r="W48" s="90">
        <f t="shared" si="13"/>
        <v>1.3765257519632979E-2</v>
      </c>
    </row>
    <row r="49" spans="6:24" x14ac:dyDescent="0.25">
      <c r="F49" s="3">
        <f t="shared" si="14"/>
        <v>3.6666666666666665</v>
      </c>
      <c r="G49" s="3">
        <f t="shared" si="15"/>
        <v>58.666666666666664</v>
      </c>
      <c r="H49" s="58">
        <f t="shared" si="0"/>
        <v>0</v>
      </c>
      <c r="I49" s="1">
        <f t="shared" si="1"/>
        <v>0</v>
      </c>
      <c r="J49" s="3">
        <f t="shared" si="18"/>
        <v>1</v>
      </c>
      <c r="K49" s="26">
        <f t="shared" si="2"/>
        <v>8.6900082356947461E-2</v>
      </c>
      <c r="L49" s="26">
        <f t="shared" si="3"/>
        <v>0.2</v>
      </c>
      <c r="M49" s="69">
        <f t="shared" si="8"/>
        <v>1874.0767139607876</v>
      </c>
      <c r="N49" s="69">
        <f t="shared" si="9"/>
        <v>3958588.6898398702</v>
      </c>
      <c r="O49" s="69">
        <f t="shared" si="20"/>
        <v>446425.1600298062</v>
      </c>
      <c r="P49" s="70">
        <f t="shared" si="5"/>
        <v>7.5358713979054386</v>
      </c>
      <c r="Q49" s="70">
        <f t="shared" si="6"/>
        <v>0.34591231900971697</v>
      </c>
      <c r="R49" s="69">
        <f t="shared" si="21"/>
        <v>999.31355588227143</v>
      </c>
      <c r="S49" s="69">
        <f t="shared" si="21"/>
        <v>3118.2239259530061</v>
      </c>
      <c r="T49" s="88">
        <f t="shared" si="11"/>
        <v>7.2679578566989811E-3</v>
      </c>
      <c r="U49" s="88">
        <f t="shared" si="16"/>
        <v>7.2679578566989811E-3</v>
      </c>
      <c r="V49" s="90">
        <f t="shared" si="12"/>
        <v>-2.4032730811508474E-3</v>
      </c>
      <c r="W49" s="90">
        <f t="shared" si="13"/>
        <v>1.3648480916084837E-2</v>
      </c>
      <c r="X49" s="6"/>
    </row>
    <row r="50" spans="6:24" x14ac:dyDescent="0.25">
      <c r="F50" s="3">
        <f t="shared" si="14"/>
        <v>3.75</v>
      </c>
      <c r="G50" s="3">
        <f t="shared" si="15"/>
        <v>58.75</v>
      </c>
      <c r="H50" s="58">
        <f t="shared" si="0"/>
        <v>0</v>
      </c>
      <c r="I50" s="1">
        <f t="shared" si="1"/>
        <v>0</v>
      </c>
      <c r="J50" s="3">
        <f t="shared" si="18"/>
        <v>1</v>
      </c>
      <c r="K50" s="26">
        <f t="shared" si="2"/>
        <v>8.6900082356947461E-2</v>
      </c>
      <c r="L50" s="26">
        <f t="shared" si="3"/>
        <v>0.2</v>
      </c>
      <c r="M50" s="69">
        <f t="shared" si="8"/>
        <v>1887.6974245380754</v>
      </c>
      <c r="N50" s="69">
        <f t="shared" si="9"/>
        <v>4029749.6429126034</v>
      </c>
      <c r="O50" s="69">
        <f t="shared" si="20"/>
        <v>466348.07630492048</v>
      </c>
      <c r="P50" s="70">
        <f t="shared" si="5"/>
        <v>7.5431130714351839</v>
      </c>
      <c r="Q50" s="70">
        <f t="shared" si="6"/>
        <v>0.350697399157755</v>
      </c>
      <c r="R50" s="69">
        <f t="shared" si="21"/>
        <v>997.02201362242772</v>
      </c>
      <c r="S50" s="69">
        <f t="shared" si="21"/>
        <v>3160.4339639447144</v>
      </c>
      <c r="T50" s="88">
        <f t="shared" si="11"/>
        <v>7.2679578566989811E-3</v>
      </c>
      <c r="U50" s="88">
        <f t="shared" si="16"/>
        <v>7.2679578566989811E-3</v>
      </c>
      <c r="V50" s="90">
        <f t="shared" si="12"/>
        <v>-2.2931163560776513E-3</v>
      </c>
      <c r="W50" s="90">
        <f t="shared" si="13"/>
        <v>1.3536564080723679E-2</v>
      </c>
      <c r="X50" s="6"/>
    </row>
    <row r="51" spans="6:24" x14ac:dyDescent="0.25">
      <c r="F51" s="3">
        <f t="shared" si="14"/>
        <v>3.8333333333333335</v>
      </c>
      <c r="G51" s="3">
        <f t="shared" si="15"/>
        <v>58.833333333333336</v>
      </c>
      <c r="H51" s="58">
        <f t="shared" si="0"/>
        <v>0</v>
      </c>
      <c r="I51" s="1">
        <f t="shared" si="1"/>
        <v>0</v>
      </c>
      <c r="J51" s="3">
        <f t="shared" si="18"/>
        <v>1</v>
      </c>
      <c r="K51" s="26">
        <f t="shared" si="2"/>
        <v>8.6900082356947461E-2</v>
      </c>
      <c r="L51" s="26">
        <f t="shared" si="3"/>
        <v>0.2</v>
      </c>
      <c r="M51" s="69">
        <f t="shared" si="8"/>
        <v>1901.4171298658173</v>
      </c>
      <c r="N51" s="69">
        <f t="shared" si="9"/>
        <v>4102189.8097756496</v>
      </c>
      <c r="O51" s="69">
        <f t="shared" si="20"/>
        <v>486802.7080284874</v>
      </c>
      <c r="P51" s="70">
        <f t="shared" si="5"/>
        <v>7.5503547449649302</v>
      </c>
      <c r="Q51" s="70">
        <f t="shared" si="6"/>
        <v>0.35541806244104568</v>
      </c>
      <c r="R51" s="69">
        <f t="shared" si="21"/>
        <v>994.84113025020247</v>
      </c>
      <c r="S51" s="69">
        <f t="shared" si="21"/>
        <v>3202.8759979072802</v>
      </c>
      <c r="T51" s="88">
        <f t="shared" si="11"/>
        <v>7.2679578566989811E-3</v>
      </c>
      <c r="U51" s="88">
        <f t="shared" si="16"/>
        <v>7.2679578566989811E-3</v>
      </c>
      <c r="V51" s="90">
        <f t="shared" si="12"/>
        <v>-2.187397411920311E-3</v>
      </c>
      <c r="W51" s="90">
        <f t="shared" si="13"/>
        <v>1.3429179171834837E-2</v>
      </c>
    </row>
    <row r="52" spans="6:24" x14ac:dyDescent="0.25">
      <c r="F52" s="3">
        <f t="shared" si="14"/>
        <v>3.9166666666666665</v>
      </c>
      <c r="G52" s="3">
        <f t="shared" si="15"/>
        <v>58.916666666666664</v>
      </c>
      <c r="H52" s="58">
        <f t="shared" si="0"/>
        <v>0</v>
      </c>
      <c r="I52" s="1">
        <f t="shared" si="1"/>
        <v>0</v>
      </c>
      <c r="J52" s="3">
        <f t="shared" si="18"/>
        <v>1</v>
      </c>
      <c r="K52" s="26">
        <f t="shared" si="2"/>
        <v>8.6900082356947461E-2</v>
      </c>
      <c r="L52" s="26">
        <f t="shared" si="3"/>
        <v>0.2</v>
      </c>
      <c r="M52" s="69">
        <f t="shared" si="8"/>
        <v>1915.2365494336875</v>
      </c>
      <c r="N52" s="69">
        <f t="shared" si="9"/>
        <v>4175932.1860164851</v>
      </c>
      <c r="O52" s="69">
        <f t="shared" si="20"/>
        <v>507801.14572982723</v>
      </c>
      <c r="P52" s="70">
        <f t="shared" si="5"/>
        <v>7.5575964184946756</v>
      </c>
      <c r="Q52" s="70">
        <f t="shared" si="6"/>
        <v>0.36007684241378285</v>
      </c>
      <c r="R52" s="69">
        <f t="shared" si="21"/>
        <v>992.76606484664603</v>
      </c>
      <c r="S52" s="69">
        <f t="shared" si="21"/>
        <v>3245.557614709679</v>
      </c>
      <c r="T52" s="88">
        <f t="shared" si="11"/>
        <v>7.2679578566989811E-3</v>
      </c>
      <c r="U52" s="88">
        <f t="shared" si="16"/>
        <v>7.2679578566989811E-3</v>
      </c>
      <c r="V52" s="90">
        <f t="shared" si="12"/>
        <v>-2.0858259077352059E-3</v>
      </c>
      <c r="W52" s="90">
        <f t="shared" si="13"/>
        <v>1.3326028491357889E-2</v>
      </c>
    </row>
    <row r="53" spans="6:24" x14ac:dyDescent="0.25">
      <c r="F53" s="3">
        <f t="shared" si="14"/>
        <v>4</v>
      </c>
      <c r="G53" s="3">
        <f t="shared" si="15"/>
        <v>59</v>
      </c>
      <c r="H53" s="58">
        <f t="shared" si="0"/>
        <v>108.243216</v>
      </c>
      <c r="I53" s="1">
        <f t="shared" si="1"/>
        <v>0</v>
      </c>
      <c r="J53" s="3">
        <f t="shared" si="18"/>
        <v>1</v>
      </c>
      <c r="K53" s="26">
        <f t="shared" si="2"/>
        <v>8.6900082356947461E-2</v>
      </c>
      <c r="L53" s="26">
        <f t="shared" si="3"/>
        <v>0.2</v>
      </c>
      <c r="M53" s="69">
        <f t="shared" si="8"/>
        <v>2037.3996239605813</v>
      </c>
      <c r="N53" s="69">
        <f t="shared" si="9"/>
        <v>4680352.9619385302</v>
      </c>
      <c r="O53" s="69">
        <f t="shared" si="20"/>
        <v>529355.73422381235</v>
      </c>
      <c r="P53" s="70">
        <f t="shared" si="5"/>
        <v>7.6194295795876661</v>
      </c>
      <c r="Q53" s="70">
        <f t="shared" si="6"/>
        <v>0.34644613591761286</v>
      </c>
      <c r="R53" s="69">
        <f t="shared" si="21"/>
        <v>1085.2481329965783</v>
      </c>
      <c r="S53" s="69">
        <f t="shared" si="21"/>
        <v>3392.3232843244305</v>
      </c>
      <c r="T53" s="88">
        <f t="shared" si="11"/>
        <v>7.2679578566989811E-3</v>
      </c>
      <c r="U53" s="88">
        <f t="shared" si="16"/>
        <v>7.2679578566989811E-3</v>
      </c>
      <c r="V53" s="90">
        <f t="shared" si="12"/>
        <v>-1.5875993759418394E-2</v>
      </c>
      <c r="W53" s="90">
        <f t="shared" si="13"/>
        <v>1.1869286633569009E-2</v>
      </c>
      <c r="X53" s="6"/>
    </row>
    <row r="54" spans="6:24" x14ac:dyDescent="0.25">
      <c r="F54" s="3">
        <f t="shared" si="14"/>
        <v>4.083333333333333</v>
      </c>
      <c r="G54" s="3">
        <f t="shared" si="15"/>
        <v>59.083333333333336</v>
      </c>
      <c r="H54" s="58">
        <f t="shared" si="0"/>
        <v>0</v>
      </c>
      <c r="I54" s="1">
        <f t="shared" si="1"/>
        <v>0</v>
      </c>
      <c r="J54" s="3">
        <f t="shared" si="18"/>
        <v>1</v>
      </c>
      <c r="K54" s="26">
        <f t="shared" si="2"/>
        <v>8.6900082356947461E-2</v>
      </c>
      <c r="L54" s="26">
        <f t="shared" si="3"/>
        <v>0.2</v>
      </c>
      <c r="M54" s="69">
        <f t="shared" si="8"/>
        <v>2052.2073585647813</v>
      </c>
      <c r="N54" s="69">
        <f t="shared" si="9"/>
        <v>4764488.5980411554</v>
      </c>
      <c r="O54" s="69">
        <f t="shared" si="20"/>
        <v>552933.55549371801</v>
      </c>
      <c r="P54" s="70">
        <f t="shared" si="5"/>
        <v>7.6266712531174123</v>
      </c>
      <c r="Q54" s="70">
        <f t="shared" si="6"/>
        <v>0.35122394341157603</v>
      </c>
      <c r="R54" s="69">
        <f t="shared" si="21"/>
        <v>1082.7724852881991</v>
      </c>
      <c r="S54" s="69">
        <f t="shared" si="21"/>
        <v>3438.2025562681297</v>
      </c>
      <c r="T54" s="88">
        <f t="shared" si="11"/>
        <v>7.2679578566989811E-3</v>
      </c>
      <c r="U54" s="88">
        <f t="shared" si="16"/>
        <v>7.2679578566989811E-3</v>
      </c>
      <c r="V54" s="90">
        <f t="shared" si="12"/>
        <v>-2.281181264549681E-3</v>
      </c>
      <c r="W54" s="90">
        <f t="shared" si="13"/>
        <v>1.3524439771322116E-2</v>
      </c>
      <c r="X54" s="6"/>
    </row>
    <row r="55" spans="6:24" x14ac:dyDescent="0.25">
      <c r="F55" s="3">
        <f t="shared" si="14"/>
        <v>4.166666666666667</v>
      </c>
      <c r="G55" s="3">
        <f t="shared" si="15"/>
        <v>59.166666666666664</v>
      </c>
      <c r="H55" s="58">
        <f t="shared" si="0"/>
        <v>0</v>
      </c>
      <c r="I55" s="1">
        <f t="shared" si="1"/>
        <v>0</v>
      </c>
      <c r="J55" s="3">
        <f t="shared" si="18"/>
        <v>1</v>
      </c>
      <c r="K55" s="26">
        <f t="shared" si="2"/>
        <v>8.6900082356947461E-2</v>
      </c>
      <c r="L55" s="26">
        <f t="shared" si="3"/>
        <v>0.2</v>
      </c>
      <c r="M55" s="69">
        <f t="shared" si="8"/>
        <v>2067.1227151600378</v>
      </c>
      <c r="N55" s="69">
        <f t="shared" si="9"/>
        <v>4850136.6853029057</v>
      </c>
      <c r="O55" s="69">
        <f t="shared" si="20"/>
        <v>577140.36577229854</v>
      </c>
      <c r="P55" s="70">
        <f t="shared" si="5"/>
        <v>7.6339129266471577</v>
      </c>
      <c r="Q55" s="70">
        <f t="shared" si="6"/>
        <v>0.35593762341021401</v>
      </c>
      <c r="R55" s="69">
        <f t="shared" si="21"/>
        <v>1080.4164416679312</v>
      </c>
      <c r="S55" s="69">
        <f t="shared" si="21"/>
        <v>3484.3347714499882</v>
      </c>
      <c r="T55" s="88">
        <f t="shared" si="11"/>
        <v>7.2679578566989811E-3</v>
      </c>
      <c r="U55" s="88">
        <f t="shared" si="16"/>
        <v>7.2679578566989811E-3</v>
      </c>
      <c r="V55" s="90">
        <f t="shared" si="12"/>
        <v>-2.1759359905056952E-3</v>
      </c>
      <c r="W55" s="90">
        <f t="shared" si="13"/>
        <v>1.3417538503586846E-2</v>
      </c>
    </row>
    <row r="56" spans="6:24" x14ac:dyDescent="0.25">
      <c r="F56" s="3">
        <f t="shared" si="14"/>
        <v>4.25</v>
      </c>
      <c r="G56" s="3">
        <f t="shared" si="15"/>
        <v>59.25</v>
      </c>
      <c r="H56" s="58">
        <f t="shared" si="0"/>
        <v>0</v>
      </c>
      <c r="I56" s="1">
        <f t="shared" si="1"/>
        <v>0</v>
      </c>
      <c r="J56" s="3">
        <f t="shared" si="18"/>
        <v>1</v>
      </c>
      <c r="K56" s="26">
        <f t="shared" si="2"/>
        <v>8.6900082356947461E-2</v>
      </c>
      <c r="L56" s="26">
        <f t="shared" si="3"/>
        <v>0.2</v>
      </c>
      <c r="M56" s="69">
        <f t="shared" si="8"/>
        <v>2082.1464759384462</v>
      </c>
      <c r="N56" s="69">
        <f t="shared" si="9"/>
        <v>4937324.4120664923</v>
      </c>
      <c r="O56" s="69">
        <f t="shared" si="20"/>
        <v>601990.46480360162</v>
      </c>
      <c r="P56" s="70">
        <f t="shared" si="5"/>
        <v>7.641154600176904</v>
      </c>
      <c r="Q56" s="70">
        <f t="shared" si="6"/>
        <v>0.36058969077366104</v>
      </c>
      <c r="R56" s="69">
        <f t="shared" si="21"/>
        <v>1078.1747854048858</v>
      </c>
      <c r="S56" s="69">
        <f t="shared" si="21"/>
        <v>3530.7281319861886</v>
      </c>
      <c r="T56" s="88">
        <f t="shared" si="11"/>
        <v>7.2679578566989811E-3</v>
      </c>
      <c r="U56" s="88">
        <f t="shared" si="16"/>
        <v>7.2679578566989811E-3</v>
      </c>
      <c r="V56" s="90">
        <f t="shared" si="12"/>
        <v>-2.0748076173153773E-3</v>
      </c>
      <c r="W56" s="90">
        <f t="shared" si="13"/>
        <v>1.3314840157248709E-2</v>
      </c>
    </row>
    <row r="57" spans="6:24" x14ac:dyDescent="0.25">
      <c r="F57" s="3">
        <f t="shared" si="14"/>
        <v>4.333333333333333</v>
      </c>
      <c r="G57" s="3">
        <f t="shared" si="15"/>
        <v>59.333333333333336</v>
      </c>
      <c r="H57" s="58">
        <f t="shared" si="0"/>
        <v>0</v>
      </c>
      <c r="I57" s="1">
        <f t="shared" si="1"/>
        <v>0</v>
      </c>
      <c r="J57" s="3">
        <f t="shared" si="18"/>
        <v>1</v>
      </c>
      <c r="K57" s="26">
        <f t="shared" si="2"/>
        <v>8.6900082356947461E-2</v>
      </c>
      <c r="L57" s="26">
        <f t="shared" si="3"/>
        <v>0.2</v>
      </c>
      <c r="M57" s="69">
        <f t="shared" si="8"/>
        <v>2097.2794287770412</v>
      </c>
      <c r="N57" s="69">
        <f t="shared" si="9"/>
        <v>5026079.4554216368</v>
      </c>
      <c r="O57" s="69">
        <f t="shared" si="20"/>
        <v>627498.45305028465</v>
      </c>
      <c r="P57" s="70">
        <f t="shared" si="5"/>
        <v>7.6483962737066493</v>
      </c>
      <c r="Q57" s="70">
        <f t="shared" si="6"/>
        <v>0.36518250016338094</v>
      </c>
      <c r="R57" s="69">
        <f t="shared" si="21"/>
        <v>1076.0426576595569</v>
      </c>
      <c r="S57" s="69">
        <f t="shared" si="21"/>
        <v>3577.3905049764699</v>
      </c>
      <c r="T57" s="88">
        <f t="shared" si="11"/>
        <v>7.2679578566989811E-3</v>
      </c>
      <c r="U57" s="88">
        <f t="shared" si="16"/>
        <v>7.2679578566989811E-3</v>
      </c>
      <c r="V57" s="90">
        <f t="shared" si="12"/>
        <v>-1.9775344166745867E-3</v>
      </c>
      <c r="W57" s="90">
        <f t="shared" si="13"/>
        <v>1.3216076470898175E-2</v>
      </c>
    </row>
    <row r="58" spans="6:24" x14ac:dyDescent="0.25">
      <c r="F58" s="3">
        <f t="shared" si="14"/>
        <v>4.416666666666667</v>
      </c>
      <c r="G58" s="3">
        <f t="shared" si="15"/>
        <v>59.416666666666664</v>
      </c>
      <c r="H58" s="58">
        <f t="shared" si="0"/>
        <v>0</v>
      </c>
      <c r="I58" s="1">
        <f t="shared" si="1"/>
        <v>0</v>
      </c>
      <c r="J58" s="3">
        <f t="shared" si="18"/>
        <v>1</v>
      </c>
      <c r="K58" s="26">
        <f t="shared" si="2"/>
        <v>8.6900082356947461E-2</v>
      </c>
      <c r="L58" s="26">
        <f t="shared" si="3"/>
        <v>0.2</v>
      </c>
      <c r="M58" s="69">
        <f t="shared" si="8"/>
        <v>2112.5223672791144</v>
      </c>
      <c r="N58" s="69">
        <f t="shared" si="9"/>
        <v>5116429.9899909552</v>
      </c>
      <c r="O58" s="69">
        <f t="shared" si="20"/>
        <v>653679.23773640208</v>
      </c>
      <c r="P58" s="70">
        <f t="shared" si="5"/>
        <v>7.6556379472363947</v>
      </c>
      <c r="Q58" s="70">
        <f t="shared" si="6"/>
        <v>0.36971825997495883</v>
      </c>
      <c r="R58" s="69">
        <f t="shared" si="21"/>
        <v>1074.0155252312836</v>
      </c>
      <c r="S58" s="69">
        <f t="shared" si="21"/>
        <v>3624.3294549265129</v>
      </c>
      <c r="T58" s="88">
        <f t="shared" si="11"/>
        <v>7.2679578566989811E-3</v>
      </c>
      <c r="U58" s="88">
        <f t="shared" si="16"/>
        <v>7.2679578566989811E-3</v>
      </c>
      <c r="V58" s="90">
        <f t="shared" si="12"/>
        <v>-1.8838773851980184E-3</v>
      </c>
      <c r="W58" s="90">
        <f t="shared" si="13"/>
        <v>1.3121002553326822E-2</v>
      </c>
    </row>
    <row r="59" spans="6:24" x14ac:dyDescent="0.25">
      <c r="F59" s="3">
        <f t="shared" si="14"/>
        <v>4.5</v>
      </c>
      <c r="G59" s="3">
        <f t="shared" si="15"/>
        <v>59.5</v>
      </c>
      <c r="H59" s="58">
        <f t="shared" si="0"/>
        <v>0</v>
      </c>
      <c r="I59" s="1">
        <f t="shared" si="1"/>
        <v>0</v>
      </c>
      <c r="J59" s="3">
        <f t="shared" si="18"/>
        <v>1</v>
      </c>
      <c r="K59" s="26">
        <f t="shared" si="2"/>
        <v>8.6900082356947461E-2</v>
      </c>
      <c r="L59" s="26">
        <f t="shared" si="3"/>
        <v>0.2</v>
      </c>
      <c r="M59" s="69">
        <f t="shared" si="8"/>
        <v>2127.8760908158329</v>
      </c>
      <c r="N59" s="69">
        <f t="shared" si="9"/>
        <v>5208404.6968737757</v>
      </c>
      <c r="O59" s="69">
        <f t="shared" si="20"/>
        <v>680548.03900810517</v>
      </c>
      <c r="P59" s="70">
        <f t="shared" si="5"/>
        <v>7.6628796207661409</v>
      </c>
      <c r="Q59" s="70">
        <f t="shared" si="6"/>
        <v>0.37419904475057714</v>
      </c>
      <c r="R59" s="69">
        <f t="shared" si="21"/>
        <v>1072.0891519017453</v>
      </c>
      <c r="S59" s="69">
        <f t="shared" si="21"/>
        <v>3671.5522725754254</v>
      </c>
      <c r="T59" s="88">
        <f t="shared" si="11"/>
        <v>7.2679578566989811E-3</v>
      </c>
      <c r="U59" s="88">
        <f t="shared" si="16"/>
        <v>7.2679578566989811E-3</v>
      </c>
      <c r="V59" s="90">
        <f t="shared" si="12"/>
        <v>-1.7936177683497423E-3</v>
      </c>
      <c r="W59" s="90">
        <f t="shared" si="13"/>
        <v>1.30293943296802E-2</v>
      </c>
    </row>
    <row r="60" spans="6:24" x14ac:dyDescent="0.25">
      <c r="F60" s="3">
        <f t="shared" si="14"/>
        <v>4.583333333333333</v>
      </c>
      <c r="G60" s="3">
        <f t="shared" si="15"/>
        <v>59.583333333333336</v>
      </c>
      <c r="H60" s="58">
        <f t="shared" si="0"/>
        <v>0</v>
      </c>
      <c r="I60" s="1">
        <f t="shared" si="1"/>
        <v>0</v>
      </c>
      <c r="J60" s="3">
        <f t="shared" si="18"/>
        <v>1</v>
      </c>
      <c r="K60" s="26">
        <f t="shared" si="2"/>
        <v>8.6900082356947461E-2</v>
      </c>
      <c r="L60" s="26">
        <f t="shared" si="3"/>
        <v>0.2</v>
      </c>
      <c r="M60" s="69">
        <f t="shared" si="8"/>
        <v>2143.3414045681598</v>
      </c>
      <c r="N60" s="69">
        <f t="shared" si="9"/>
        <v>5302032.7727507446</v>
      </c>
      <c r="O60" s="69">
        <f t="shared" si="20"/>
        <v>708120.39621453267</v>
      </c>
      <c r="P60" s="70">
        <f t="shared" si="5"/>
        <v>7.6701212942958863</v>
      </c>
      <c r="Q60" s="70">
        <f t="shared" si="6"/>
        <v>0.37862680626915168</v>
      </c>
      <c r="R60" s="69">
        <f t="shared" si="21"/>
        <v>1070.2595728994768</v>
      </c>
      <c r="S60" s="69">
        <f t="shared" si="21"/>
        <v>3719.0660006034573</v>
      </c>
      <c r="T60" s="88">
        <f t="shared" si="11"/>
        <v>7.2679578566989811E-3</v>
      </c>
      <c r="U60" s="88">
        <f t="shared" si="16"/>
        <v>7.2679578566989811E-3</v>
      </c>
      <c r="V60" s="90">
        <f t="shared" si="12"/>
        <v>-1.7065549063928209E-3</v>
      </c>
      <c r="W60" s="90">
        <f t="shared" si="13"/>
        <v>1.2941046320635197E-2</v>
      </c>
      <c r="X60" s="6"/>
    </row>
    <row r="61" spans="6:24" x14ac:dyDescent="0.25">
      <c r="F61" s="3">
        <f t="shared" si="14"/>
        <v>4.666666666666667</v>
      </c>
      <c r="G61" s="3">
        <f t="shared" si="15"/>
        <v>59.666666666666664</v>
      </c>
      <c r="H61" s="58">
        <f t="shared" si="0"/>
        <v>0</v>
      </c>
      <c r="I61" s="1">
        <f t="shared" si="1"/>
        <v>0</v>
      </c>
      <c r="J61" s="3">
        <f t="shared" si="18"/>
        <v>1</v>
      </c>
      <c r="K61" s="26">
        <f t="shared" si="2"/>
        <v>8.6900082356947461E-2</v>
      </c>
      <c r="L61" s="26">
        <f t="shared" si="3"/>
        <v>0.2</v>
      </c>
      <c r="M61" s="69">
        <f t="shared" si="8"/>
        <v>2158.9191195690792</v>
      </c>
      <c r="N61" s="69">
        <f t="shared" si="9"/>
        <v>5397343.9391520899</v>
      </c>
      <c r="O61" s="69">
        <f t="shared" si="20"/>
        <v>736412.17431116197</v>
      </c>
      <c r="P61" s="70">
        <f t="shared" si="5"/>
        <v>7.6773629678256317</v>
      </c>
      <c r="Q61" s="70">
        <f t="shared" si="6"/>
        <v>0.38300338348232782</v>
      </c>
      <c r="R61" s="69">
        <f t="shared" si="21"/>
        <v>1068.523072082575</v>
      </c>
      <c r="S61" s="69">
        <f t="shared" si="21"/>
        <v>3766.8774566227976</v>
      </c>
      <c r="T61" s="88">
        <f t="shared" si="11"/>
        <v>7.2679578566989811E-3</v>
      </c>
      <c r="U61" s="88">
        <f t="shared" si="16"/>
        <v>7.2679578566989811E-3</v>
      </c>
      <c r="V61" s="90">
        <f t="shared" si="12"/>
        <v>-1.6225043539646045E-3</v>
      </c>
      <c r="W61" s="90">
        <f t="shared" si="13"/>
        <v>1.2855769704431808E-2</v>
      </c>
      <c r="X61" s="6"/>
    </row>
    <row r="62" spans="6:24" x14ac:dyDescent="0.25">
      <c r="F62" s="3">
        <f t="shared" si="14"/>
        <v>4.75</v>
      </c>
      <c r="G62" s="3">
        <f t="shared" si="15"/>
        <v>59.75</v>
      </c>
      <c r="H62" s="58">
        <f t="shared" si="0"/>
        <v>0</v>
      </c>
      <c r="I62" s="1">
        <f t="shared" si="1"/>
        <v>0</v>
      </c>
      <c r="J62" s="3">
        <f t="shared" si="18"/>
        <v>1</v>
      </c>
      <c r="K62" s="26">
        <f t="shared" si="2"/>
        <v>8.6900082356947461E-2</v>
      </c>
      <c r="L62" s="26">
        <f t="shared" si="3"/>
        <v>0.2</v>
      </c>
      <c r="M62" s="69">
        <f t="shared" si="8"/>
        <v>2174.610052746129</v>
      </c>
      <c r="N62" s="69">
        <f t="shared" si="9"/>
        <v>5494368.451892497</v>
      </c>
      <c r="O62" s="69">
        <f t="shared" si="20"/>
        <v>765439.57038797531</v>
      </c>
      <c r="P62" s="70">
        <f t="shared" si="5"/>
        <v>7.6846046413553779</v>
      </c>
      <c r="Q62" s="70">
        <f t="shared" si="6"/>
        <v>0.38733051143983488</v>
      </c>
      <c r="R62" s="69">
        <f t="shared" si="21"/>
        <v>1066.8761614965301</v>
      </c>
      <c r="S62" s="69">
        <f t="shared" si="21"/>
        <v>3814.993253794511</v>
      </c>
      <c r="T62" s="88">
        <f t="shared" si="11"/>
        <v>7.2679578566989811E-3</v>
      </c>
      <c r="U62" s="88">
        <f t="shared" si="16"/>
        <v>7.2679578566989811E-3</v>
      </c>
      <c r="V62" s="90">
        <f t="shared" si="12"/>
        <v>-1.5412962331594615E-3</v>
      </c>
      <c r="W62" s="90">
        <f t="shared" si="13"/>
        <v>1.2773390620158809E-2</v>
      </c>
    </row>
    <row r="63" spans="6:24" x14ac:dyDescent="0.25">
      <c r="F63" s="3">
        <f t="shared" si="14"/>
        <v>4.833333333333333</v>
      </c>
      <c r="G63" s="3">
        <f t="shared" si="15"/>
        <v>59.833333333333336</v>
      </c>
      <c r="H63" s="58">
        <f t="shared" si="0"/>
        <v>0</v>
      </c>
      <c r="I63" s="1">
        <f t="shared" si="1"/>
        <v>0</v>
      </c>
      <c r="J63" s="3">
        <f t="shared" si="18"/>
        <v>1</v>
      </c>
      <c r="K63" s="26">
        <f t="shared" si="2"/>
        <v>8.6900082356947461E-2</v>
      </c>
      <c r="L63" s="26">
        <f t="shared" si="3"/>
        <v>0.2</v>
      </c>
      <c r="M63" s="69">
        <f t="shared" si="8"/>
        <v>2190.4150269642419</v>
      </c>
      <c r="N63" s="69">
        <f t="shared" si="9"/>
        <v>5593137.1106755957</v>
      </c>
      <c r="O63" s="69">
        <f t="shared" si="20"/>
        <v>795219.12032483518</v>
      </c>
      <c r="P63" s="70">
        <f t="shared" si="5"/>
        <v>7.6918463148851233</v>
      </c>
      <c r="Q63" s="70">
        <f t="shared" si="6"/>
        <v>0.39160982932707039</v>
      </c>
      <c r="R63" s="69">
        <f t="shared" si="21"/>
        <v>1065.3155630139504</v>
      </c>
      <c r="S63" s="69">
        <f t="shared" si="21"/>
        <v>3863.4198193647726</v>
      </c>
      <c r="T63" s="88">
        <f t="shared" si="11"/>
        <v>7.2679578566989811E-3</v>
      </c>
      <c r="U63" s="88">
        <f t="shared" si="16"/>
        <v>7.2679578566989811E-3</v>
      </c>
      <c r="V63" s="90">
        <f t="shared" si="12"/>
        <v>-1.46277378659454E-3</v>
      </c>
      <c r="W63" s="90">
        <f t="shared" si="13"/>
        <v>1.2693748677561789E-2</v>
      </c>
      <c r="X63" s="6"/>
    </row>
    <row r="64" spans="6:24" x14ac:dyDescent="0.25">
      <c r="F64" s="3">
        <f t="shared" si="14"/>
        <v>4.916666666666667</v>
      </c>
      <c r="G64" s="3">
        <f t="shared" si="15"/>
        <v>59.916666666666664</v>
      </c>
      <c r="H64" s="58">
        <f t="shared" si="0"/>
        <v>0</v>
      </c>
      <c r="I64" s="1">
        <f t="shared" si="1"/>
        <v>0</v>
      </c>
      <c r="J64" s="3">
        <f t="shared" si="18"/>
        <v>1</v>
      </c>
      <c r="K64" s="26">
        <f t="shared" si="2"/>
        <v>8.6900082356947461E-2</v>
      </c>
      <c r="L64" s="26">
        <f t="shared" si="3"/>
        <v>0.2</v>
      </c>
      <c r="M64" s="69">
        <f t="shared" si="8"/>
        <v>2206.3348710688983</v>
      </c>
      <c r="N64" s="69">
        <f t="shared" si="9"/>
        <v>5693681.2688710894</v>
      </c>
      <c r="O64" s="69">
        <f t="shared" si="20"/>
        <v>825767.70557647757</v>
      </c>
      <c r="P64" s="70">
        <f t="shared" si="5"/>
        <v>7.6990879884148695</v>
      </c>
      <c r="Q64" s="70">
        <f t="shared" si="6"/>
        <v>0.39584288772050752</v>
      </c>
      <c r="R64" s="69">
        <f t="shared" si="21"/>
        <v>1063.838191804655</v>
      </c>
      <c r="S64" s="69">
        <f t="shared" si="21"/>
        <v>3912.1634113721457</v>
      </c>
      <c r="T64" s="88">
        <f t="shared" si="11"/>
        <v>7.2679578566989811E-3</v>
      </c>
      <c r="U64" s="88">
        <f t="shared" si="16"/>
        <v>7.2679578566989811E-3</v>
      </c>
      <c r="V64" s="90">
        <f t="shared" si="12"/>
        <v>-1.3867921023472674E-3</v>
      </c>
      <c r="W64" s="90">
        <f t="shared" si="13"/>
        <v>1.2616695644375397E-2</v>
      </c>
    </row>
    <row r="65" spans="6:24" x14ac:dyDescent="0.25">
      <c r="F65" s="3">
        <f t="shared" si="14"/>
        <v>5</v>
      </c>
      <c r="G65" s="3">
        <f t="shared" si="15"/>
        <v>60</v>
      </c>
      <c r="H65" s="58">
        <f t="shared" si="0"/>
        <v>110.40808032</v>
      </c>
      <c r="I65" s="1">
        <f t="shared" si="1"/>
        <v>0</v>
      </c>
      <c r="J65" s="3">
        <f t="shared" si="18"/>
        <v>1</v>
      </c>
      <c r="K65" s="26">
        <f t="shared" si="2"/>
        <v>8.6900082356947461E-2</v>
      </c>
      <c r="L65" s="26">
        <f t="shared" si="3"/>
        <v>0.2</v>
      </c>
      <c r="M65" s="69">
        <f t="shared" si="8"/>
        <v>2332.7785002495925</v>
      </c>
      <c r="N65" s="69">
        <f t="shared" si="9"/>
        <v>6298958.0913163517</v>
      </c>
      <c r="O65" s="69">
        <f t="shared" si="20"/>
        <v>857102.56008961331</v>
      </c>
      <c r="P65" s="70">
        <f t="shared" si="5"/>
        <v>7.7548153254865433</v>
      </c>
      <c r="Q65" s="70">
        <f t="shared" si="6"/>
        <v>0.38244495601428852</v>
      </c>
      <c r="R65" s="69">
        <f t="shared" si="21"/>
        <v>1155.8800493226133</v>
      </c>
      <c r="S65" s="69">
        <f t="shared" si="21"/>
        <v>4067.3592149227798</v>
      </c>
      <c r="T65" s="88">
        <f t="shared" si="11"/>
        <v>7.2679578566989811E-3</v>
      </c>
      <c r="U65" s="88">
        <f t="shared" si="16"/>
        <v>7.2679578566989811E-3</v>
      </c>
      <c r="V65" s="90">
        <f t="shared" si="12"/>
        <v>-1.7264113042309459E-2</v>
      </c>
      <c r="W65" s="90">
        <f t="shared" si="13"/>
        <v>1.1448326289347222E-2</v>
      </c>
      <c r="X65" s="6"/>
    </row>
    <row r="66" spans="6:24" x14ac:dyDescent="0.25">
      <c r="F66" s="3">
        <f t="shared" si="14"/>
        <v>5.083333333333333</v>
      </c>
      <c r="G66" s="3">
        <f t="shared" si="15"/>
        <v>60.083333333333336</v>
      </c>
      <c r="H66" s="58">
        <f t="shared" si="0"/>
        <v>0</v>
      </c>
      <c r="I66" s="1">
        <f t="shared" si="1"/>
        <v>0</v>
      </c>
      <c r="J66" s="3">
        <f t="shared" si="18"/>
        <v>1</v>
      </c>
      <c r="K66" s="26">
        <f t="shared" si="2"/>
        <v>8.6900082356947461E-2</v>
      </c>
      <c r="L66" s="26">
        <f t="shared" si="3"/>
        <v>0.2</v>
      </c>
      <c r="M66" s="69">
        <f t="shared" si="8"/>
        <v>2349.7330360784199</v>
      </c>
      <c r="N66" s="69">
        <f t="shared" si="9"/>
        <v>6412190.3304458503</v>
      </c>
      <c r="O66" s="69">
        <f t="shared" si="20"/>
        <v>890944.98960754089</v>
      </c>
      <c r="P66" s="70">
        <f t="shared" si="5"/>
        <v>7.7620569990162886</v>
      </c>
      <c r="Q66" s="70">
        <f t="shared" si="6"/>
        <v>0.38677833149506258</v>
      </c>
      <c r="R66" s="69">
        <f t="shared" si="21"/>
        <v>1154.0866359998302</v>
      </c>
      <c r="S66" s="69">
        <f t="shared" si="21"/>
        <v>4119.355514323659</v>
      </c>
      <c r="T66" s="88">
        <f t="shared" si="11"/>
        <v>7.2679578566989811E-3</v>
      </c>
      <c r="U66" s="88">
        <f t="shared" si="16"/>
        <v>7.2679578566989811E-3</v>
      </c>
      <c r="V66" s="90">
        <f t="shared" si="12"/>
        <v>-1.5515566029833394E-3</v>
      </c>
      <c r="W66" s="90">
        <f t="shared" si="13"/>
        <v>1.2783798197638863E-2</v>
      </c>
    </row>
    <row r="67" spans="6:24" x14ac:dyDescent="0.25">
      <c r="F67" s="3">
        <f t="shared" si="14"/>
        <v>5.166666666666667</v>
      </c>
      <c r="G67" s="3">
        <f t="shared" si="15"/>
        <v>60.166666666666664</v>
      </c>
      <c r="H67" s="58">
        <f t="shared" si="0"/>
        <v>0</v>
      </c>
      <c r="I67" s="1">
        <f t="shared" si="1"/>
        <v>0</v>
      </c>
      <c r="J67" s="3">
        <f t="shared" si="18"/>
        <v>1</v>
      </c>
      <c r="K67" s="26">
        <f t="shared" si="2"/>
        <v>8.6900082356947461E-2</v>
      </c>
      <c r="L67" s="26">
        <f t="shared" si="3"/>
        <v>0.2</v>
      </c>
      <c r="M67" s="69">
        <f t="shared" si="8"/>
        <v>2366.8107967591313</v>
      </c>
      <c r="N67" s="69">
        <f t="shared" si="9"/>
        <v>6527458.0712872846</v>
      </c>
      <c r="O67" s="69">
        <f t="shared" si="20"/>
        <v>925664.72363169026</v>
      </c>
      <c r="P67" s="70">
        <f t="shared" si="5"/>
        <v>7.7692986725460349</v>
      </c>
      <c r="Q67" s="70">
        <f t="shared" si="6"/>
        <v>0.39106369180408157</v>
      </c>
      <c r="R67" s="69">
        <f t="shared" si="21"/>
        <v>1152.3870148057188</v>
      </c>
      <c r="S67" s="69">
        <f t="shared" si="21"/>
        <v>4171.6870397077328</v>
      </c>
      <c r="T67" s="88">
        <f t="shared" si="11"/>
        <v>7.2679578566989811E-3</v>
      </c>
      <c r="U67" s="88">
        <f t="shared" si="16"/>
        <v>7.2679578566989811E-3</v>
      </c>
      <c r="V67" s="90">
        <f t="shared" si="12"/>
        <v>-1.472698098300862E-3</v>
      </c>
      <c r="W67" s="90">
        <f t="shared" si="13"/>
        <v>1.2703813788858209E-2</v>
      </c>
      <c r="X67" s="6"/>
    </row>
    <row r="68" spans="6:24" x14ac:dyDescent="0.25">
      <c r="F68" s="3">
        <f t="shared" si="14"/>
        <v>5.25</v>
      </c>
      <c r="G68" s="3">
        <f t="shared" si="15"/>
        <v>60.25</v>
      </c>
      <c r="H68" s="58">
        <f t="shared" si="0"/>
        <v>0</v>
      </c>
      <c r="I68" s="1">
        <f t="shared" si="1"/>
        <v>0</v>
      </c>
      <c r="J68" s="3">
        <f t="shared" si="18"/>
        <v>1</v>
      </c>
      <c r="K68" s="26">
        <f t="shared" si="2"/>
        <v>8.6900082356947461E-2</v>
      </c>
      <c r="L68" s="26">
        <f t="shared" si="3"/>
        <v>0.2</v>
      </c>
      <c r="M68" s="69">
        <f t="shared" si="8"/>
        <v>2384.0126778847566</v>
      </c>
      <c r="N68" s="69">
        <f t="shared" si="9"/>
        <v>6644797.9047201686</v>
      </c>
      <c r="O68" s="69">
        <f t="shared" si="20"/>
        <v>961281.45640492067</v>
      </c>
      <c r="P68" s="70">
        <f t="shared" si="5"/>
        <v>7.7765403460757803</v>
      </c>
      <c r="Q68" s="70">
        <f t="shared" si="6"/>
        <v>0.39530259849989779</v>
      </c>
      <c r="R68" s="69">
        <f t="shared" si="21"/>
        <v>1150.7778235175554</v>
      </c>
      <c r="S68" s="69">
        <f t="shared" si="21"/>
        <v>4224.3605818807337</v>
      </c>
      <c r="T68" s="88">
        <f t="shared" si="11"/>
        <v>7.2679578566989811E-3</v>
      </c>
      <c r="U68" s="88">
        <f t="shared" si="16"/>
        <v>7.2679578566989811E-3</v>
      </c>
      <c r="V68" s="90">
        <f t="shared" si="12"/>
        <v>-1.3963983171354499E-3</v>
      </c>
      <c r="W68" s="90">
        <f t="shared" si="13"/>
        <v>1.2626436660188922E-2</v>
      </c>
      <c r="X68" s="6"/>
    </row>
    <row r="69" spans="6:24" x14ac:dyDescent="0.25">
      <c r="F69" s="3">
        <f t="shared" si="14"/>
        <v>5.333333333333333</v>
      </c>
      <c r="G69" s="3">
        <f t="shared" si="15"/>
        <v>60.333333333333336</v>
      </c>
      <c r="H69" s="58">
        <f t="shared" ref="H69:H132" si="22">$D$6*(INT(F69)=F69)*(F69&lt;$D$5)*(1+$D$10)^FLOOR(F69,1)</f>
        <v>0</v>
      </c>
      <c r="I69" s="1">
        <f t="shared" ref="I69:I132" si="23">($D$5+$D$8-F69)*(F69&gt;=$D$5)*(INT(F69)=F69)</f>
        <v>0</v>
      </c>
      <c r="J69" s="3">
        <f t="shared" si="18"/>
        <v>1</v>
      </c>
      <c r="K69" s="26">
        <f t="shared" ref="K69:K132" si="24">INDEX($C$14:$C$22,MATCH(G69,$B$14:$B$22,1))</f>
        <v>8.6900082356947461E-2</v>
      </c>
      <c r="L69" s="26">
        <f t="shared" ref="L69:L132" si="25">INDEX($D$14:$D$22,MATCH(G69,$B$14:$B$22,1))</f>
        <v>0.2</v>
      </c>
      <c r="M69" s="69">
        <f t="shared" si="8"/>
        <v>2401.339581557459</v>
      </c>
      <c r="N69" s="69">
        <f t="shared" si="9"/>
        <v>6764247.0793942651</v>
      </c>
      <c r="O69" s="69">
        <f t="shared" si="20"/>
        <v>997815.29343971238</v>
      </c>
      <c r="P69" s="70">
        <f t="shared" ref="P69:P132" si="26">LN(M69)</f>
        <v>7.7837820196055256</v>
      </c>
      <c r="Q69" s="70">
        <f t="shared" ref="Q69:Q132" si="27">SQRT(LN(1+O69*EXP(-2*P69)))</f>
        <v>0.39949653029044513</v>
      </c>
      <c r="R69" s="69">
        <f t="shared" si="21"/>
        <v>1149.2558948164469</v>
      </c>
      <c r="S69" s="69">
        <f t="shared" si="21"/>
        <v>4277.3827629665111</v>
      </c>
      <c r="T69" s="88">
        <f t="shared" si="11"/>
        <v>7.2679578566989811E-3</v>
      </c>
      <c r="U69" s="88">
        <f t="shared" si="16"/>
        <v>7.2679578566989811E-3</v>
      </c>
      <c r="V69" s="90">
        <f t="shared" si="12"/>
        <v>-1.322521750077188E-3</v>
      </c>
      <c r="W69" s="90">
        <f t="shared" si="13"/>
        <v>1.2551528227301878E-2</v>
      </c>
      <c r="X69" s="6"/>
    </row>
    <row r="70" spans="6:24" x14ac:dyDescent="0.25">
      <c r="F70" s="3">
        <f t="shared" si="14"/>
        <v>5.416666666666667</v>
      </c>
      <c r="G70" s="3">
        <f t="shared" si="15"/>
        <v>60.416666666666664</v>
      </c>
      <c r="H70" s="58">
        <f t="shared" si="22"/>
        <v>0</v>
      </c>
      <c r="I70" s="1">
        <f t="shared" si="23"/>
        <v>0</v>
      </c>
      <c r="J70" s="3">
        <f t="shared" si="18"/>
        <v>1</v>
      </c>
      <c r="K70" s="26">
        <f t="shared" si="24"/>
        <v>8.6900082356947461E-2</v>
      </c>
      <c r="L70" s="26">
        <f t="shared" si="25"/>
        <v>0.2</v>
      </c>
      <c r="M70" s="69">
        <f t="shared" ref="M70:M133" si="28">H70+M69*(EXP(K69*(F70-F69)))*J69</f>
        <v>2418.7924164358419</v>
      </c>
      <c r="N70" s="69">
        <f t="shared" ref="N70:N133" si="29">H70^2+N69*J69^2*(EXP((2*K69+L69^2)*(F70-F69)))+2*H70*M69*J69*(EXP(K69*(F70-F69)))</f>
        <v>6885843.5135538904</v>
      </c>
      <c r="O70" s="69">
        <f t="shared" si="20"/>
        <v>1035286.7597463513</v>
      </c>
      <c r="P70" s="70">
        <f t="shared" si="26"/>
        <v>7.7910236931352719</v>
      </c>
      <c r="Q70" s="70">
        <f t="shared" si="27"/>
        <v>0.40364688905953156</v>
      </c>
      <c r="R70" s="69">
        <f t="shared" si="21"/>
        <v>1147.8182415105864</v>
      </c>
      <c r="S70" s="69">
        <f t="shared" si="21"/>
        <v>4330.7600513781817</v>
      </c>
      <c r="T70" s="88">
        <f t="shared" ref="T70:T133" si="30">(M70-H70)/(J69*(M69))-1</f>
        <v>7.2679578566989811E-3</v>
      </c>
      <c r="U70" s="88">
        <f t="shared" si="16"/>
        <v>7.2679578566989811E-3</v>
      </c>
      <c r="V70" s="90">
        <f t="shared" ref="V70:V133" si="31">(R70-H70)/(J69*R69)-1</f>
        <v>-1.2509427294171704E-3</v>
      </c>
      <c r="W70" s="90">
        <f t="shared" ref="W70:W133" si="32">(S70-H70)/(J69*S69)-1</f>
        <v>1.2478960001852002E-2</v>
      </c>
    </row>
    <row r="71" spans="6:24" x14ac:dyDescent="0.25">
      <c r="F71" s="3">
        <f t="shared" ref="F71:F134" si="33">(12*F70+1)/12</f>
        <v>5.5</v>
      </c>
      <c r="G71" s="3">
        <f t="shared" ref="G71:G134" si="34">$G$5+F71</f>
        <v>60.5</v>
      </c>
      <c r="H71" s="58">
        <f t="shared" si="22"/>
        <v>0</v>
      </c>
      <c r="I71" s="1">
        <f t="shared" si="23"/>
        <v>0</v>
      </c>
      <c r="J71" s="3">
        <f t="shared" si="18"/>
        <v>1</v>
      </c>
      <c r="K71" s="26">
        <f t="shared" si="24"/>
        <v>8.6900082356947461E-2</v>
      </c>
      <c r="L71" s="26">
        <f t="shared" si="25"/>
        <v>0.2</v>
      </c>
      <c r="M71" s="69">
        <f t="shared" si="28"/>
        <v>2436.3720977826006</v>
      </c>
      <c r="N71" s="69">
        <f t="shared" si="29"/>
        <v>7009625.8070747694</v>
      </c>
      <c r="O71" s="69">
        <f t="shared" si="20"/>
        <v>1073716.80822118</v>
      </c>
      <c r="P71" s="70">
        <f t="shared" si="26"/>
        <v>7.7982653666650172</v>
      </c>
      <c r="Q71" s="70">
        <f t="shared" si="27"/>
        <v>0.40775500534116216</v>
      </c>
      <c r="R71" s="69">
        <f t="shared" si="21"/>
        <v>1146.4620431474518</v>
      </c>
      <c r="S71" s="69">
        <f t="shared" si="21"/>
        <v>4384.4987754016402</v>
      </c>
      <c r="T71" s="88">
        <f t="shared" si="30"/>
        <v>7.2679578566989811E-3</v>
      </c>
      <c r="U71" s="88">
        <f t="shared" ref="U71:U134" si="35">EXP(K70)^(F71-F70)-1</f>
        <v>7.2679578566989811E-3</v>
      </c>
      <c r="V71" s="90">
        <f t="shared" si="31"/>
        <v>-1.1815445286439408E-3</v>
      </c>
      <c r="W71" s="90">
        <f t="shared" si="32"/>
        <v>1.240861266519655E-2</v>
      </c>
    </row>
    <row r="72" spans="6:24" x14ac:dyDescent="0.25">
      <c r="F72" s="3">
        <f t="shared" si="33"/>
        <v>5.583333333333333</v>
      </c>
      <c r="G72" s="3">
        <f t="shared" si="34"/>
        <v>60.583333333333336</v>
      </c>
      <c r="H72" s="58">
        <f t="shared" si="22"/>
        <v>0</v>
      </c>
      <c r="I72" s="1">
        <f t="shared" si="23"/>
        <v>0</v>
      </c>
      <c r="J72" s="3">
        <f t="shared" si="18"/>
        <v>1</v>
      </c>
      <c r="K72" s="26">
        <f t="shared" si="24"/>
        <v>8.6900082356947461E-2</v>
      </c>
      <c r="L72" s="26">
        <f t="shared" si="25"/>
        <v>0.2</v>
      </c>
      <c r="M72" s="69">
        <f t="shared" si="28"/>
        <v>2454.0795475125219</v>
      </c>
      <c r="N72" s="69">
        <f t="shared" si="29"/>
        <v>7135633.2537172856</v>
      </c>
      <c r="O72" s="69">
        <f t="shared" si="20"/>
        <v>1113126.8281980213</v>
      </c>
      <c r="P72" s="70">
        <f t="shared" si="26"/>
        <v>7.8055070401947626</v>
      </c>
      <c r="Q72" s="70">
        <f t="shared" si="27"/>
        <v>0.4118221433023051</v>
      </c>
      <c r="R72" s="69">
        <f t="shared" si="21"/>
        <v>1145.1846338599087</v>
      </c>
      <c r="S72" s="69">
        <f t="shared" si="21"/>
        <v>4438.6051355466452</v>
      </c>
      <c r="T72" s="88">
        <f t="shared" si="30"/>
        <v>7.2679578566989811E-3</v>
      </c>
      <c r="U72" s="88">
        <f t="shared" si="35"/>
        <v>7.2679578566989811E-3</v>
      </c>
      <c r="V72" s="90">
        <f t="shared" si="31"/>
        <v>-1.1142185606390909E-3</v>
      </c>
      <c r="W72" s="90">
        <f t="shared" si="32"/>
        <v>1.234037524392928E-2</v>
      </c>
    </row>
    <row r="73" spans="6:24" x14ac:dyDescent="0.25">
      <c r="F73" s="3">
        <f t="shared" si="33"/>
        <v>5.666666666666667</v>
      </c>
      <c r="G73" s="3">
        <f t="shared" si="34"/>
        <v>60.666666666666664</v>
      </c>
      <c r="H73" s="58">
        <f t="shared" si="22"/>
        <v>0</v>
      </c>
      <c r="I73" s="1">
        <f t="shared" si="23"/>
        <v>0</v>
      </c>
      <c r="J73" s="3">
        <f t="shared" si="18"/>
        <v>1</v>
      </c>
      <c r="K73" s="26">
        <f t="shared" si="24"/>
        <v>8.6900082356947461E-2</v>
      </c>
      <c r="L73" s="26">
        <f t="shared" si="25"/>
        <v>0.2</v>
      </c>
      <c r="M73" s="69">
        <f t="shared" si="28"/>
        <v>2471.9156942408299</v>
      </c>
      <c r="N73" s="69">
        <f t="shared" si="29"/>
        <v>7263905.853599987</v>
      </c>
      <c r="O73" s="69">
        <f t="shared" si="20"/>
        <v>1153538.6541658631</v>
      </c>
      <c r="P73" s="70">
        <f t="shared" si="26"/>
        <v>7.8127487137245089</v>
      </c>
      <c r="Q73" s="70">
        <f t="shared" si="27"/>
        <v>0.41584950528699388</v>
      </c>
      <c r="R73" s="69">
        <f t="shared" si="21"/>
        <v>1143.9834913110976</v>
      </c>
      <c r="S73" s="69">
        <f t="shared" si="21"/>
        <v>4493.0852158005619</v>
      </c>
      <c r="T73" s="88">
        <f t="shared" si="30"/>
        <v>7.2679578566989811E-3</v>
      </c>
      <c r="U73" s="88">
        <f t="shared" si="35"/>
        <v>7.2679578566989811E-3</v>
      </c>
      <c r="V73" s="90">
        <f t="shared" si="31"/>
        <v>-1.0488636620651359E-3</v>
      </c>
      <c r="W73" s="90">
        <f t="shared" si="32"/>
        <v>1.2274144374234242E-2</v>
      </c>
    </row>
    <row r="74" spans="6:24" x14ac:dyDescent="0.25">
      <c r="F74" s="3">
        <f t="shared" si="33"/>
        <v>5.75</v>
      </c>
      <c r="G74" s="3">
        <f t="shared" si="34"/>
        <v>60.75</v>
      </c>
      <c r="H74" s="58">
        <f t="shared" si="22"/>
        <v>0</v>
      </c>
      <c r="I74" s="1">
        <f t="shared" si="23"/>
        <v>0</v>
      </c>
      <c r="J74" s="3">
        <f t="shared" si="18"/>
        <v>1</v>
      </c>
      <c r="K74" s="26">
        <f t="shared" si="24"/>
        <v>8.6900082356947461E-2</v>
      </c>
      <c r="L74" s="26">
        <f t="shared" si="25"/>
        <v>0.2</v>
      </c>
      <c r="M74" s="69">
        <f t="shared" si="28"/>
        <v>2489.881473331885</v>
      </c>
      <c r="N74" s="69">
        <f t="shared" si="29"/>
        <v>7394484.3258973174</v>
      </c>
      <c r="O74" s="69">
        <f t="shared" si="20"/>
        <v>1194974.5746559594</v>
      </c>
      <c r="P74" s="70">
        <f t="shared" si="26"/>
        <v>7.8199903872542542</v>
      </c>
      <c r="Q74" s="70">
        <f t="shared" si="27"/>
        <v>0.41983823596805825</v>
      </c>
      <c r="R74" s="69">
        <f t="shared" si="21"/>
        <v>1142.8562266200704</v>
      </c>
      <c r="S74" s="69">
        <f t="shared" si="21"/>
        <v>4547.944993902689</v>
      </c>
      <c r="T74" s="88">
        <f t="shared" si="30"/>
        <v>7.2679578566989811E-3</v>
      </c>
      <c r="U74" s="88">
        <f t="shared" si="35"/>
        <v>7.2679578566989811E-3</v>
      </c>
      <c r="V74" s="90">
        <f t="shared" si="31"/>
        <v>-9.8538545318982429E-4</v>
      </c>
      <c r="W74" s="90">
        <f t="shared" si="32"/>
        <v>1.2209823643941853E-2</v>
      </c>
    </row>
    <row r="75" spans="6:24" x14ac:dyDescent="0.25">
      <c r="F75" s="3">
        <f t="shared" si="33"/>
        <v>5.833333333333333</v>
      </c>
      <c r="G75" s="3">
        <f t="shared" si="34"/>
        <v>60.833333333333336</v>
      </c>
      <c r="H75" s="58">
        <f t="shared" si="22"/>
        <v>0</v>
      </c>
      <c r="I75" s="1">
        <f t="shared" si="23"/>
        <v>0</v>
      </c>
      <c r="J75" s="3">
        <f t="shared" si="18"/>
        <v>1</v>
      </c>
      <c r="K75" s="26">
        <f t="shared" si="24"/>
        <v>8.6900082356947461E-2</v>
      </c>
      <c r="L75" s="26">
        <f t="shared" si="25"/>
        <v>0.2</v>
      </c>
      <c r="M75" s="69">
        <f t="shared" si="28"/>
        <v>2507.9778269482367</v>
      </c>
      <c r="N75" s="69">
        <f t="shared" si="29"/>
        <v>7527410.1217656229</v>
      </c>
      <c r="O75" s="69">
        <f t="shared" si="20"/>
        <v>1237457.3413016228</v>
      </c>
      <c r="P75" s="70">
        <f t="shared" si="26"/>
        <v>7.8272320607839996</v>
      </c>
      <c r="Q75" s="70">
        <f t="shared" si="27"/>
        <v>0.42378942614711868</v>
      </c>
      <c r="R75" s="69">
        <f t="shared" si="21"/>
        <v>1141.8005751647872</v>
      </c>
      <c r="S75" s="69">
        <f t="shared" si="21"/>
        <v>4603.1903507428469</v>
      </c>
      <c r="T75" s="88">
        <f t="shared" si="30"/>
        <v>7.2679578566989811E-3</v>
      </c>
      <c r="U75" s="88">
        <f t="shared" si="35"/>
        <v>7.2679578566989811E-3</v>
      </c>
      <c r="V75" s="90">
        <f t="shared" si="31"/>
        <v>-9.2369576390649577E-4</v>
      </c>
      <c r="W75" s="90">
        <f t="shared" si="32"/>
        <v>1.2147323002855925E-2</v>
      </c>
    </row>
    <row r="76" spans="6:24" x14ac:dyDescent="0.25">
      <c r="F76" s="3">
        <f t="shared" si="33"/>
        <v>5.916666666666667</v>
      </c>
      <c r="G76" s="3">
        <f t="shared" si="34"/>
        <v>60.916666666666664</v>
      </c>
      <c r="H76" s="58">
        <f t="shared" si="22"/>
        <v>0</v>
      </c>
      <c r="I76" s="1">
        <f t="shared" si="23"/>
        <v>0</v>
      </c>
      <c r="J76" s="3">
        <f t="shared" si="18"/>
        <v>1</v>
      </c>
      <c r="K76" s="26">
        <f t="shared" si="24"/>
        <v>8.6900082356947461E-2</v>
      </c>
      <c r="L76" s="26">
        <f t="shared" si="25"/>
        <v>0.2</v>
      </c>
      <c r="M76" s="69">
        <f t="shared" si="28"/>
        <v>2526.2057041000321</v>
      </c>
      <c r="N76" s="69">
        <f t="shared" si="29"/>
        <v>7662725.4375015078</v>
      </c>
      <c r="O76" s="69">
        <f t="shared" si="20"/>
        <v>1281010.1780739687</v>
      </c>
      <c r="P76" s="70">
        <f t="shared" si="26"/>
        <v>7.8344737343137458</v>
      </c>
      <c r="Q76" s="70">
        <f t="shared" si="27"/>
        <v>0.42770411623859461</v>
      </c>
      <c r="R76" s="69">
        <f t="shared" si="21"/>
        <v>1140.8143881716223</v>
      </c>
      <c r="S76" s="69">
        <f t="shared" si="21"/>
        <v>4658.8270789747339</v>
      </c>
      <c r="T76" s="88">
        <f t="shared" si="30"/>
        <v>7.2679578566989811E-3</v>
      </c>
      <c r="U76" s="88">
        <f t="shared" si="35"/>
        <v>7.2679578566989811E-3</v>
      </c>
      <c r="V76" s="90">
        <f t="shared" si="31"/>
        <v>-8.6371211804880943E-4</v>
      </c>
      <c r="W76" s="90">
        <f t="shared" si="32"/>
        <v>1.2086558233010747E-2</v>
      </c>
    </row>
    <row r="77" spans="6:24" x14ac:dyDescent="0.25">
      <c r="F77" s="3">
        <f t="shared" si="33"/>
        <v>6</v>
      </c>
      <c r="G77" s="3">
        <f t="shared" si="34"/>
        <v>61</v>
      </c>
      <c r="H77" s="58">
        <f t="shared" si="22"/>
        <v>112.61624192640001</v>
      </c>
      <c r="I77" s="1">
        <f t="shared" si="23"/>
        <v>0</v>
      </c>
      <c r="J77" s="3">
        <f t="shared" si="18"/>
        <v>1</v>
      </c>
      <c r="K77" s="26">
        <f t="shared" si="24"/>
        <v>8.6900082356947461E-2</v>
      </c>
      <c r="L77" s="26">
        <f t="shared" si="25"/>
        <v>0.2</v>
      </c>
      <c r="M77" s="69">
        <f t="shared" si="28"/>
        <v>2657.1823026211837</v>
      </c>
      <c r="N77" s="69">
        <f t="shared" si="29"/>
        <v>8386274.580060171</v>
      </c>
      <c r="O77" s="69">
        <f t="shared" si="20"/>
        <v>1325656.7906969553</v>
      </c>
      <c r="P77" s="70">
        <f t="shared" si="26"/>
        <v>7.8850215556082812</v>
      </c>
      <c r="Q77" s="70">
        <f t="shared" si="27"/>
        <v>0.41480578302836796</v>
      </c>
      <c r="R77" s="69">
        <f t="shared" si="21"/>
        <v>1232.3705131791542</v>
      </c>
      <c r="S77" s="69">
        <f t="shared" si="21"/>
        <v>4823.6415663780781</v>
      </c>
      <c r="T77" s="88">
        <f t="shared" si="30"/>
        <v>7.2679578566989811E-3</v>
      </c>
      <c r="U77" s="88">
        <f t="shared" si="35"/>
        <v>7.2679578566989811E-3</v>
      </c>
      <c r="V77" s="90">
        <f t="shared" si="31"/>
        <v>-1.8460598969672226E-2</v>
      </c>
      <c r="W77" s="90">
        <f t="shared" si="32"/>
        <v>1.1204160315911871E-2</v>
      </c>
    </row>
    <row r="78" spans="6:24" x14ac:dyDescent="0.25">
      <c r="F78" s="3">
        <f t="shared" si="33"/>
        <v>6.083333333333333</v>
      </c>
      <c r="G78" s="3">
        <f t="shared" si="34"/>
        <v>61.083333333333336</v>
      </c>
      <c r="H78" s="58">
        <f t="shared" si="22"/>
        <v>0</v>
      </c>
      <c r="I78" s="1">
        <f t="shared" si="23"/>
        <v>0</v>
      </c>
      <c r="J78" s="3">
        <f t="shared" si="18"/>
        <v>1</v>
      </c>
      <c r="K78" s="26">
        <f t="shared" si="24"/>
        <v>8.6900082356947461E-2</v>
      </c>
      <c r="L78" s="26">
        <f t="shared" si="25"/>
        <v>0.2</v>
      </c>
      <c r="M78" s="69">
        <f t="shared" si="28"/>
        <v>2676.494591614201</v>
      </c>
      <c r="N78" s="69">
        <f t="shared" si="29"/>
        <v>8537029.1389711294</v>
      </c>
      <c r="O78" s="69">
        <f t="shared" si="20"/>
        <v>1373405.8400310604</v>
      </c>
      <c r="P78" s="70">
        <f t="shared" si="26"/>
        <v>7.8922632291380266</v>
      </c>
      <c r="Q78" s="70">
        <f t="shared" si="27"/>
        <v>0.41880445433055108</v>
      </c>
      <c r="R78" s="69">
        <f t="shared" si="21"/>
        <v>1231.136022896952</v>
      </c>
      <c r="S78" s="69">
        <f t="shared" si="21"/>
        <v>4882.6172135956904</v>
      </c>
      <c r="T78" s="88">
        <f t="shared" si="30"/>
        <v>7.2679578566989811E-3</v>
      </c>
      <c r="U78" s="88">
        <f t="shared" si="35"/>
        <v>7.2679578566989811E-3</v>
      </c>
      <c r="V78" s="90">
        <f t="shared" si="31"/>
        <v>-1.0017200744422139E-3</v>
      </c>
      <c r="W78" s="90">
        <f t="shared" si="32"/>
        <v>1.2226374287154007E-2</v>
      </c>
    </row>
    <row r="79" spans="6:24" x14ac:dyDescent="0.25">
      <c r="F79" s="3">
        <f t="shared" si="33"/>
        <v>6.166666666666667</v>
      </c>
      <c r="G79" s="3">
        <f t="shared" si="34"/>
        <v>61.166666666666664</v>
      </c>
      <c r="H79" s="58">
        <f t="shared" si="22"/>
        <v>0</v>
      </c>
      <c r="I79" s="1">
        <f t="shared" si="23"/>
        <v>0</v>
      </c>
      <c r="J79" s="3">
        <f t="shared" si="18"/>
        <v>1</v>
      </c>
      <c r="K79" s="26">
        <f t="shared" si="24"/>
        <v>8.6900082356947461E-2</v>
      </c>
      <c r="L79" s="26">
        <f t="shared" si="25"/>
        <v>0.2</v>
      </c>
      <c r="M79" s="69">
        <f t="shared" si="28"/>
        <v>2695.9472415097357</v>
      </c>
      <c r="N79" s="69">
        <f t="shared" si="29"/>
        <v>8690493.7137318533</v>
      </c>
      <c r="O79" s="69">
        <f t="shared" si="20"/>
        <v>1422362.1847278997</v>
      </c>
      <c r="P79" s="70">
        <f t="shared" si="26"/>
        <v>7.8995049026677719</v>
      </c>
      <c r="Q79" s="70">
        <f t="shared" si="27"/>
        <v>0.42276530640586429</v>
      </c>
      <c r="R79" s="69">
        <f t="shared" si="21"/>
        <v>1229.9792802835009</v>
      </c>
      <c r="S79" s="69">
        <f t="shared" si="21"/>
        <v>4942.0064817334287</v>
      </c>
      <c r="T79" s="88">
        <f t="shared" si="30"/>
        <v>7.2679578566989811E-3</v>
      </c>
      <c r="U79" s="88">
        <f t="shared" si="35"/>
        <v>7.2679578566989811E-3</v>
      </c>
      <c r="V79" s="90">
        <f t="shared" si="31"/>
        <v>-9.3957336308725381E-4</v>
      </c>
      <c r="W79" s="90">
        <f t="shared" si="32"/>
        <v>1.2163408585946112E-2</v>
      </c>
    </row>
    <row r="80" spans="6:24" x14ac:dyDescent="0.25">
      <c r="F80" s="3">
        <f t="shared" si="33"/>
        <v>6.25</v>
      </c>
      <c r="G80" s="3">
        <f t="shared" si="34"/>
        <v>61.25</v>
      </c>
      <c r="H80" s="58">
        <f t="shared" si="22"/>
        <v>0</v>
      </c>
      <c r="I80" s="1">
        <f t="shared" si="23"/>
        <v>0</v>
      </c>
      <c r="J80" s="3">
        <f t="shared" si="18"/>
        <v>1</v>
      </c>
      <c r="K80" s="26">
        <f t="shared" si="24"/>
        <v>8.6900082356947461E-2</v>
      </c>
      <c r="L80" s="26">
        <f t="shared" si="25"/>
        <v>0.2</v>
      </c>
      <c r="M80" s="69">
        <f t="shared" si="28"/>
        <v>2715.5412724449125</v>
      </c>
      <c r="N80" s="69">
        <f t="shared" si="29"/>
        <v>8846717.0205202047</v>
      </c>
      <c r="O80" s="69">
        <f t="shared" si="20"/>
        <v>1472552.6181684704</v>
      </c>
      <c r="P80" s="70">
        <f t="shared" si="26"/>
        <v>7.9067465761975182</v>
      </c>
      <c r="Q80" s="70">
        <f t="shared" si="27"/>
        <v>0.42668939245518772</v>
      </c>
      <c r="R80" s="69">
        <f t="shared" si="21"/>
        <v>1228.8979395400506</v>
      </c>
      <c r="S80" s="69">
        <f t="shared" si="21"/>
        <v>5001.8156332027493</v>
      </c>
      <c r="T80" s="88">
        <f t="shared" si="30"/>
        <v>7.2679578566989811E-3</v>
      </c>
      <c r="U80" s="88">
        <f t="shared" si="35"/>
        <v>7.2679578566989811E-3</v>
      </c>
      <c r="V80" s="90">
        <f t="shared" si="31"/>
        <v>-8.7915362541801656E-4</v>
      </c>
      <c r="W80" s="90">
        <f t="shared" si="32"/>
        <v>1.2102200126686613E-2</v>
      </c>
    </row>
    <row r="81" spans="6:23" x14ac:dyDescent="0.25">
      <c r="F81" s="3">
        <f t="shared" si="33"/>
        <v>6.333333333333333</v>
      </c>
      <c r="G81" s="3">
        <f t="shared" si="34"/>
        <v>61.333333333333336</v>
      </c>
      <c r="H81" s="58">
        <f t="shared" si="22"/>
        <v>0</v>
      </c>
      <c r="I81" s="1">
        <f t="shared" si="23"/>
        <v>0</v>
      </c>
      <c r="J81" s="3">
        <f t="shared" si="18"/>
        <v>1</v>
      </c>
      <c r="K81" s="26">
        <f t="shared" si="24"/>
        <v>8.6900082356947461E-2</v>
      </c>
      <c r="L81" s="26">
        <f t="shared" si="25"/>
        <v>0.2</v>
      </c>
      <c r="M81" s="69">
        <f t="shared" si="28"/>
        <v>2735.2777119711686</v>
      </c>
      <c r="N81" s="69">
        <f t="shared" si="29"/>
        <v>9005748.651252836</v>
      </c>
      <c r="O81" s="69">
        <f t="shared" si="20"/>
        <v>1524004.4896466043</v>
      </c>
      <c r="P81" s="70">
        <f t="shared" si="26"/>
        <v>7.9139882497272636</v>
      </c>
      <c r="Q81" s="70">
        <f t="shared" si="27"/>
        <v>0.43057771768533326</v>
      </c>
      <c r="R81" s="69">
        <f t="shared" si="21"/>
        <v>1227.8897734259062</v>
      </c>
      <c r="S81" s="69">
        <f t="shared" si="21"/>
        <v>5062.0508417575375</v>
      </c>
      <c r="T81" s="88">
        <f t="shared" si="30"/>
        <v>7.2679578566989811E-3</v>
      </c>
      <c r="U81" s="88">
        <f t="shared" si="35"/>
        <v>7.2679578566989811E-3</v>
      </c>
      <c r="V81" s="90">
        <f t="shared" si="31"/>
        <v>-8.2038229677694474E-4</v>
      </c>
      <c r="W81" s="90">
        <f t="shared" si="32"/>
        <v>1.2042668697130443E-2</v>
      </c>
    </row>
    <row r="82" spans="6:23" x14ac:dyDescent="0.25">
      <c r="F82" s="3">
        <f t="shared" si="33"/>
        <v>6.416666666666667</v>
      </c>
      <c r="G82" s="3">
        <f t="shared" si="34"/>
        <v>61.416666666666664</v>
      </c>
      <c r="H82" s="58">
        <f t="shared" si="22"/>
        <v>0</v>
      </c>
      <c r="I82" s="1">
        <f t="shared" si="23"/>
        <v>0</v>
      </c>
      <c r="J82" s="3">
        <f t="shared" si="18"/>
        <v>1</v>
      </c>
      <c r="K82" s="26">
        <f t="shared" si="24"/>
        <v>8.6900082356947461E-2</v>
      </c>
      <c r="L82" s="26">
        <f t="shared" si="25"/>
        <v>0.2</v>
      </c>
      <c r="M82" s="69">
        <f t="shared" si="28"/>
        <v>2755.1575951081431</v>
      </c>
      <c r="N82" s="69">
        <f t="shared" si="29"/>
        <v>9167639.0893277656</v>
      </c>
      <c r="O82" s="69">
        <f t="shared" si="20"/>
        <v>1576745.7154456787</v>
      </c>
      <c r="P82" s="70">
        <f t="shared" si="26"/>
        <v>7.9212299232570089</v>
      </c>
      <c r="Q82" s="70">
        <f t="shared" si="27"/>
        <v>0.43443124231625435</v>
      </c>
      <c r="R82" s="69">
        <f t="shared" si="21"/>
        <v>1226.9526654750821</v>
      </c>
      <c r="S82" s="69">
        <f t="shared" si="21"/>
        <v>5122.7182004988244</v>
      </c>
      <c r="T82" s="88">
        <f t="shared" si="30"/>
        <v>7.2679578566989811E-3</v>
      </c>
      <c r="U82" s="88">
        <f t="shared" si="35"/>
        <v>7.2679578566989811E-3</v>
      </c>
      <c r="V82" s="90">
        <f t="shared" si="31"/>
        <v>-7.6318572815337049E-4</v>
      </c>
      <c r="W82" s="90">
        <f t="shared" si="32"/>
        <v>1.1984739118152232E-2</v>
      </c>
    </row>
    <row r="83" spans="6:23" x14ac:dyDescent="0.25">
      <c r="F83" s="3">
        <f t="shared" si="33"/>
        <v>6.5</v>
      </c>
      <c r="G83" s="3">
        <f t="shared" si="34"/>
        <v>61.5</v>
      </c>
      <c r="H83" s="58">
        <f t="shared" si="22"/>
        <v>0</v>
      </c>
      <c r="I83" s="1">
        <f t="shared" si="23"/>
        <v>0</v>
      </c>
      <c r="J83" s="3">
        <f t="shared" si="18"/>
        <v>1</v>
      </c>
      <c r="K83" s="26">
        <f t="shared" si="24"/>
        <v>8.6900082356947461E-2</v>
      </c>
      <c r="L83" s="26">
        <f t="shared" si="25"/>
        <v>0.2</v>
      </c>
      <c r="M83" s="69">
        <f t="shared" si="28"/>
        <v>2775.1819643979534</v>
      </c>
      <c r="N83" s="69">
        <f t="shared" si="29"/>
        <v>9332439.7256499492</v>
      </c>
      <c r="O83" s="69">
        <f t="shared" si="20"/>
        <v>1630804.790130266</v>
      </c>
      <c r="P83" s="70">
        <f t="shared" si="26"/>
        <v>7.9284715967867552</v>
      </c>
      <c r="Q83" s="70">
        <f t="shared" si="27"/>
        <v>0.43825088435025106</v>
      </c>
      <c r="R83" s="69">
        <f t="shared" si="21"/>
        <v>1226.0846028473034</v>
      </c>
      <c r="S83" s="69">
        <f t="shared" si="21"/>
        <v>5183.8237292466747</v>
      </c>
      <c r="T83" s="88">
        <f t="shared" si="30"/>
        <v>7.2679578566989811E-3</v>
      </c>
      <c r="U83" s="88">
        <f t="shared" si="35"/>
        <v>7.2679578566989811E-3</v>
      </c>
      <c r="V83" s="90">
        <f t="shared" si="31"/>
        <v>-7.0749479764375955E-4</v>
      </c>
      <c r="W83" s="90">
        <f t="shared" si="32"/>
        <v>1.192834084488581E-2</v>
      </c>
    </row>
    <row r="84" spans="6:23" x14ac:dyDescent="0.25">
      <c r="F84" s="3">
        <f t="shared" si="33"/>
        <v>6.583333333333333</v>
      </c>
      <c r="G84" s="3">
        <f t="shared" si="34"/>
        <v>61.583333333333336</v>
      </c>
      <c r="H84" s="58">
        <f t="shared" si="22"/>
        <v>0</v>
      </c>
      <c r="I84" s="1">
        <f t="shared" si="23"/>
        <v>0</v>
      </c>
      <c r="J84" s="3">
        <f t="shared" si="18"/>
        <v>1</v>
      </c>
      <c r="K84" s="26">
        <f t="shared" si="24"/>
        <v>8.6900082356947461E-2</v>
      </c>
      <c r="L84" s="26">
        <f t="shared" si="25"/>
        <v>0.2</v>
      </c>
      <c r="M84" s="69">
        <f t="shared" si="28"/>
        <v>2795.351869959869</v>
      </c>
      <c r="N84" s="69">
        <f t="shared" si="29"/>
        <v>9500202.8749449439</v>
      </c>
      <c r="O84" s="69">
        <f t="shared" si="20"/>
        <v>1686210.7980568074</v>
      </c>
      <c r="P84" s="70">
        <f t="shared" si="26"/>
        <v>7.9357132703165005</v>
      </c>
      <c r="Q84" s="70">
        <f t="shared" si="27"/>
        <v>0.44203752212579217</v>
      </c>
      <c r="R84" s="69">
        <f t="shared" si="21"/>
        <v>1225.2836697518894</v>
      </c>
      <c r="S84" s="69">
        <f t="shared" si="21"/>
        <v>5245.3733813408599</v>
      </c>
      <c r="T84" s="88">
        <f t="shared" si="30"/>
        <v>7.2679578566989811E-3</v>
      </c>
      <c r="U84" s="88">
        <f t="shared" si="35"/>
        <v>7.2679578566989811E-3</v>
      </c>
      <c r="V84" s="90">
        <f t="shared" si="31"/>
        <v>-6.5324455878001952E-4</v>
      </c>
      <c r="W84" s="90">
        <f t="shared" si="32"/>
        <v>1.1873407605842656E-2</v>
      </c>
    </row>
    <row r="85" spans="6:23" x14ac:dyDescent="0.25">
      <c r="F85" s="3">
        <f t="shared" si="33"/>
        <v>6.666666666666667</v>
      </c>
      <c r="G85" s="3">
        <f t="shared" si="34"/>
        <v>61.666666666666664</v>
      </c>
      <c r="H85" s="58">
        <f t="shared" si="22"/>
        <v>0</v>
      </c>
      <c r="I85" s="1">
        <f t="shared" si="23"/>
        <v>0</v>
      </c>
      <c r="J85" s="3">
        <f t="shared" si="18"/>
        <v>1</v>
      </c>
      <c r="K85" s="26">
        <f t="shared" si="24"/>
        <v>8.6900082356947461E-2</v>
      </c>
      <c r="L85" s="26">
        <f t="shared" si="25"/>
        <v>0.2</v>
      </c>
      <c r="M85" s="69">
        <f t="shared" si="28"/>
        <v>2815.6683695453821</v>
      </c>
      <c r="N85" s="69">
        <f t="shared" si="29"/>
        <v>9670981.7923658285</v>
      </c>
      <c r="O85" s="69">
        <f t="shared" si="20"/>
        <v>1742993.4251074782</v>
      </c>
      <c r="P85" s="70">
        <f t="shared" si="26"/>
        <v>7.9429549438462468</v>
      </c>
      <c r="Q85" s="70">
        <f t="shared" si="27"/>
        <v>0.44579199667607688</v>
      </c>
      <c r="R85" s="69">
        <f t="shared" si="21"/>
        <v>1224.548041389932</v>
      </c>
      <c r="S85" s="69">
        <f t="shared" si="21"/>
        <v>5307.3730499248104</v>
      </c>
      <c r="T85" s="88">
        <f t="shared" si="30"/>
        <v>7.2679578566989811E-3</v>
      </c>
      <c r="U85" s="88">
        <f t="shared" si="35"/>
        <v>7.2679578566989811E-3</v>
      </c>
      <c r="V85" s="90">
        <f t="shared" si="31"/>
        <v>-6.0037392166201187E-4</v>
      </c>
      <c r="W85" s="90">
        <f t="shared" si="32"/>
        <v>1.1819877075767149E-2</v>
      </c>
    </row>
    <row r="86" spans="6:23" x14ac:dyDescent="0.25">
      <c r="F86" s="3">
        <f t="shared" si="33"/>
        <v>6.75</v>
      </c>
      <c r="G86" s="3">
        <f t="shared" si="34"/>
        <v>61.75</v>
      </c>
      <c r="H86" s="58">
        <f t="shared" si="22"/>
        <v>0</v>
      </c>
      <c r="I86" s="1">
        <f t="shared" si="23"/>
        <v>0</v>
      </c>
      <c r="J86" s="3">
        <f t="shared" si="18"/>
        <v>1</v>
      </c>
      <c r="K86" s="26">
        <f t="shared" si="24"/>
        <v>8.6900082356947461E-2</v>
      </c>
      <c r="L86" s="26">
        <f t="shared" si="25"/>
        <v>0.2</v>
      </c>
      <c r="M86" s="69">
        <f t="shared" si="28"/>
        <v>2836.1325285936782</v>
      </c>
      <c r="N86" s="69">
        <f t="shared" si="29"/>
        <v>9844830.6903986372</v>
      </c>
      <c r="O86" s="69">
        <f t="shared" si="20"/>
        <v>1801182.9706514664</v>
      </c>
      <c r="P86" s="70">
        <f t="shared" si="26"/>
        <v>7.9501966173759921</v>
      </c>
      <c r="Q86" s="70">
        <f t="shared" si="27"/>
        <v>0.44951511391028542</v>
      </c>
      <c r="R86" s="69">
        <f t="shared" si="21"/>
        <v>1223.8759783661042</v>
      </c>
      <c r="S86" s="69">
        <f t="shared" si="21"/>
        <v>5369.8285737616097</v>
      </c>
      <c r="T86" s="88">
        <f t="shared" si="30"/>
        <v>7.2679578566989811E-3</v>
      </c>
      <c r="U86" s="88">
        <f t="shared" si="35"/>
        <v>7.2679578566989811E-3</v>
      </c>
      <c r="V86" s="90">
        <f t="shared" si="31"/>
        <v>-5.4882536340916666E-4</v>
      </c>
      <c r="W86" s="90">
        <f t="shared" si="32"/>
        <v>1.1767690578615708E-2</v>
      </c>
    </row>
    <row r="87" spans="6:23" x14ac:dyDescent="0.25">
      <c r="F87" s="3">
        <f t="shared" si="33"/>
        <v>6.833333333333333</v>
      </c>
      <c r="G87" s="3">
        <f t="shared" si="34"/>
        <v>61.833333333333336</v>
      </c>
      <c r="H87" s="58">
        <f t="shared" si="22"/>
        <v>0</v>
      </c>
      <c r="I87" s="1">
        <f t="shared" si="23"/>
        <v>0</v>
      </c>
      <c r="J87" s="3">
        <f t="shared" si="18"/>
        <v>1</v>
      </c>
      <c r="K87" s="26">
        <f t="shared" si="24"/>
        <v>8.6900082356947461E-2</v>
      </c>
      <c r="L87" s="26">
        <f t="shared" si="25"/>
        <v>0.2</v>
      </c>
      <c r="M87" s="69">
        <f t="shared" si="28"/>
        <v>2856.7454202875101</v>
      </c>
      <c r="N87" s="69">
        <f t="shared" si="29"/>
        <v>10021804.756071724</v>
      </c>
      <c r="O87" s="69">
        <f t="shared" si="20"/>
        <v>1860810.3597380612</v>
      </c>
      <c r="P87" s="70">
        <f t="shared" si="26"/>
        <v>7.9574382909057375</v>
      </c>
      <c r="Q87" s="70">
        <f t="shared" si="27"/>
        <v>0.45320764663353846</v>
      </c>
      <c r="R87" s="69">
        <f t="shared" si="21"/>
        <v>1223.265821526847</v>
      </c>
      <c r="S87" s="69">
        <f t="shared" si="21"/>
        <v>5432.7457426252431</v>
      </c>
      <c r="T87" s="88">
        <f t="shared" si="30"/>
        <v>7.2679578566989811E-3</v>
      </c>
      <c r="U87" s="88">
        <f t="shared" si="35"/>
        <v>7.2679578566989811E-3</v>
      </c>
      <c r="V87" s="90">
        <f t="shared" si="31"/>
        <v>-4.9854466469034797E-4</v>
      </c>
      <c r="W87" s="90">
        <f t="shared" si="32"/>
        <v>1.1716792817384025E-2</v>
      </c>
    </row>
    <row r="88" spans="6:23" x14ac:dyDescent="0.25">
      <c r="F88" s="3">
        <f t="shared" si="33"/>
        <v>6.916666666666667</v>
      </c>
      <c r="G88" s="3">
        <f t="shared" si="34"/>
        <v>61.916666666666664</v>
      </c>
      <c r="H88" s="58">
        <f t="shared" si="22"/>
        <v>0</v>
      </c>
      <c r="I88" s="1">
        <f t="shared" si="23"/>
        <v>0</v>
      </c>
      <c r="J88" s="3">
        <f t="shared" si="18"/>
        <v>1</v>
      </c>
      <c r="K88" s="26">
        <f t="shared" si="24"/>
        <v>8.6900082356947461E-2</v>
      </c>
      <c r="L88" s="26">
        <f t="shared" si="25"/>
        <v>0.2</v>
      </c>
      <c r="M88" s="69">
        <f t="shared" si="28"/>
        <v>2877.5081256094777</v>
      </c>
      <c r="N88" s="69">
        <f t="shared" si="29"/>
        <v>10201960.168474464</v>
      </c>
      <c r="O88" s="69">
        <f t="shared" si="20"/>
        <v>1921907.1555258939</v>
      </c>
      <c r="P88" s="70">
        <f t="shared" si="26"/>
        <v>7.9646799644354838</v>
      </c>
      <c r="Q88" s="70">
        <f t="shared" si="27"/>
        <v>0.45687033641991159</v>
      </c>
      <c r="R88" s="69">
        <f t="shared" si="21"/>
        <v>1222.7159871861447</v>
      </c>
      <c r="S88" s="69">
        <f t="shared" si="21"/>
        <v>5496.1303023059418</v>
      </c>
      <c r="T88" s="88">
        <f t="shared" si="30"/>
        <v>7.2679578566989811E-3</v>
      </c>
      <c r="U88" s="88">
        <f t="shared" si="35"/>
        <v>7.2679578566989811E-3</v>
      </c>
      <c r="V88" s="90">
        <f t="shared" si="31"/>
        <v>-4.4948066971739475E-4</v>
      </c>
      <c r="W88" s="90">
        <f t="shared" si="32"/>
        <v>1.1667131628006144E-2</v>
      </c>
    </row>
    <row r="89" spans="6:23" x14ac:dyDescent="0.25">
      <c r="F89" s="3">
        <f t="shared" si="33"/>
        <v>7</v>
      </c>
      <c r="G89" s="3">
        <f t="shared" si="34"/>
        <v>62</v>
      </c>
      <c r="H89" s="58">
        <f t="shared" si="22"/>
        <v>114.86856676492798</v>
      </c>
      <c r="I89" s="1">
        <f t="shared" si="23"/>
        <v>0</v>
      </c>
      <c r="J89" s="3">
        <f t="shared" si="18"/>
        <v>1</v>
      </c>
      <c r="K89" s="26">
        <f t="shared" si="24"/>
        <v>6.9950212641852957E-2</v>
      </c>
      <c r="L89" s="26">
        <f t="shared" si="25"/>
        <v>0.12</v>
      </c>
      <c r="M89" s="69">
        <f t="shared" si="28"/>
        <v>3013.2903001636441</v>
      </c>
      <c r="N89" s="69">
        <f t="shared" si="29"/>
        <v>11064424.00501316</v>
      </c>
      <c r="O89" s="69">
        <f t="shared" si="20"/>
        <v>1984505.5719528552</v>
      </c>
      <c r="P89" s="70">
        <f t="shared" si="26"/>
        <v>8.0107878836969952</v>
      </c>
      <c r="Q89" s="70">
        <f t="shared" si="27"/>
        <v>0.44460061531546335</v>
      </c>
      <c r="R89" s="69">
        <f t="shared" si="21"/>
        <v>1313.7620514648729</v>
      </c>
      <c r="S89" s="69">
        <f t="shared" si="21"/>
        <v>5671.7668660914751</v>
      </c>
      <c r="T89" s="88">
        <f t="shared" si="30"/>
        <v>7.2679578566989811E-3</v>
      </c>
      <c r="U89" s="88">
        <f t="shared" si="35"/>
        <v>7.2679578566989811E-3</v>
      </c>
      <c r="V89" s="90">
        <f t="shared" si="31"/>
        <v>-1.9483267362049306E-2</v>
      </c>
      <c r="W89" s="90">
        <f t="shared" si="32"/>
        <v>1.1056505882895529E-2</v>
      </c>
    </row>
    <row r="90" spans="6:23" x14ac:dyDescent="0.25">
      <c r="F90" s="3">
        <f t="shared" si="33"/>
        <v>7.083333333333333</v>
      </c>
      <c r="G90" s="3">
        <f t="shared" si="34"/>
        <v>62.083333333333336</v>
      </c>
      <c r="H90" s="58">
        <f t="shared" si="22"/>
        <v>0</v>
      </c>
      <c r="I90" s="1">
        <f t="shared" si="23"/>
        <v>0</v>
      </c>
      <c r="J90" s="3">
        <f t="shared" ref="J90:J153" si="36">IF(I90&lt;&gt;0,(1-1/I90),1)</f>
        <v>1</v>
      </c>
      <c r="K90" s="26">
        <f t="shared" si="24"/>
        <v>6.9950212641852957E-2</v>
      </c>
      <c r="L90" s="26">
        <f t="shared" si="25"/>
        <v>0.12</v>
      </c>
      <c r="M90" s="69">
        <f t="shared" si="28"/>
        <v>3030.9066194383308</v>
      </c>
      <c r="N90" s="69">
        <f t="shared" si="29"/>
        <v>11207613.065134158</v>
      </c>
      <c r="O90" s="69">
        <f t="shared" si="20"/>
        <v>2021218.1293790676</v>
      </c>
      <c r="P90" s="70">
        <f t="shared" si="26"/>
        <v>8.016617068083816</v>
      </c>
      <c r="Q90" s="70">
        <f t="shared" si="27"/>
        <v>0.4459480991538014</v>
      </c>
      <c r="R90" s="69">
        <f t="shared" si="21"/>
        <v>1317.7260836525447</v>
      </c>
      <c r="S90" s="69">
        <f t="shared" si="21"/>
        <v>5714.1541660790981</v>
      </c>
      <c r="T90" s="88">
        <f t="shared" si="30"/>
        <v>5.8462071423155404E-3</v>
      </c>
      <c r="U90" s="88">
        <f t="shared" si="35"/>
        <v>5.8462071423155404E-3</v>
      </c>
      <c r="V90" s="90">
        <f t="shared" si="31"/>
        <v>3.0173136628903752E-3</v>
      </c>
      <c r="W90" s="90">
        <f t="shared" si="32"/>
        <v>7.4733854526063404E-3</v>
      </c>
    </row>
    <row r="91" spans="6:23" x14ac:dyDescent="0.25">
      <c r="F91" s="3">
        <f t="shared" si="33"/>
        <v>7.166666666666667</v>
      </c>
      <c r="G91" s="3">
        <f t="shared" si="34"/>
        <v>62.166666666666664</v>
      </c>
      <c r="H91" s="58">
        <f t="shared" si="22"/>
        <v>0</v>
      </c>
      <c r="I91" s="1">
        <f t="shared" si="23"/>
        <v>0</v>
      </c>
      <c r="J91" s="3">
        <f t="shared" si="36"/>
        <v>1</v>
      </c>
      <c r="K91" s="26">
        <f t="shared" si="24"/>
        <v>6.9950212641852957E-2</v>
      </c>
      <c r="L91" s="26">
        <f t="shared" si="25"/>
        <v>0.12</v>
      </c>
      <c r="M91" s="69">
        <f t="shared" si="28"/>
        <v>3048.6259273645828</v>
      </c>
      <c r="N91" s="69">
        <f t="shared" si="29"/>
        <v>11352655.191165237</v>
      </c>
      <c r="O91" s="69">
        <f t="shared" si="20"/>
        <v>2058535.1461656746</v>
      </c>
      <c r="P91" s="70">
        <f t="shared" si="26"/>
        <v>8.0224462524706368</v>
      </c>
      <c r="Q91" s="70">
        <f t="shared" si="27"/>
        <v>0.4472915236608993</v>
      </c>
      <c r="R91" s="69">
        <f t="shared" si="21"/>
        <v>1321.7109016104746</v>
      </c>
      <c r="S91" s="69">
        <f t="shared" si="21"/>
        <v>5756.8198042507775</v>
      </c>
      <c r="T91" s="88">
        <f t="shared" si="30"/>
        <v>5.8462071423155404E-3</v>
      </c>
      <c r="U91" s="88">
        <f t="shared" si="35"/>
        <v>5.8462071423155404E-3</v>
      </c>
      <c r="V91" s="90">
        <f t="shared" si="31"/>
        <v>3.0240108375820807E-3</v>
      </c>
      <c r="W91" s="90">
        <f t="shared" si="32"/>
        <v>7.4666585695142285E-3</v>
      </c>
    </row>
    <row r="92" spans="6:23" x14ac:dyDescent="0.25">
      <c r="F92" s="3">
        <f t="shared" si="33"/>
        <v>7.25</v>
      </c>
      <c r="G92" s="3">
        <f t="shared" si="34"/>
        <v>62.25</v>
      </c>
      <c r="H92" s="58">
        <f t="shared" si="22"/>
        <v>0</v>
      </c>
      <c r="I92" s="1">
        <f t="shared" si="23"/>
        <v>0</v>
      </c>
      <c r="J92" s="3">
        <f t="shared" si="36"/>
        <v>1</v>
      </c>
      <c r="K92" s="26">
        <f t="shared" si="24"/>
        <v>6.9950212641852957E-2</v>
      </c>
      <c r="L92" s="26">
        <f t="shared" si="25"/>
        <v>0.12</v>
      </c>
      <c r="M92" s="69">
        <f t="shared" si="28"/>
        <v>3066.4488260353901</v>
      </c>
      <c r="N92" s="69">
        <f t="shared" si="29"/>
        <v>11499574.364360714</v>
      </c>
      <c r="O92" s="69">
        <f t="shared" si="20"/>
        <v>2096465.9616668932</v>
      </c>
      <c r="P92" s="70">
        <f t="shared" si="26"/>
        <v>8.0282754368574576</v>
      </c>
      <c r="Q92" s="70">
        <f t="shared" si="27"/>
        <v>0.44863092530373883</v>
      </c>
      <c r="R92" s="69">
        <f t="shared" si="21"/>
        <v>1325.7165419687435</v>
      </c>
      <c r="S92" s="69">
        <f t="shared" si="21"/>
        <v>5799.7656348665423</v>
      </c>
      <c r="T92" s="88">
        <f t="shared" si="30"/>
        <v>5.8462071423155404E-3</v>
      </c>
      <c r="U92" s="88">
        <f t="shared" si="35"/>
        <v>5.8462071423155404E-3</v>
      </c>
      <c r="V92" s="90">
        <f t="shared" si="31"/>
        <v>3.0306478923554092E-3</v>
      </c>
      <c r="W92" s="90">
        <f t="shared" si="32"/>
        <v>7.4599921616538278E-3</v>
      </c>
    </row>
    <row r="93" spans="6:23" x14ac:dyDescent="0.25">
      <c r="F93" s="3">
        <f t="shared" si="33"/>
        <v>7.333333333333333</v>
      </c>
      <c r="G93" s="3">
        <f t="shared" si="34"/>
        <v>62.333333333333336</v>
      </c>
      <c r="H93" s="58">
        <f t="shared" si="22"/>
        <v>0</v>
      </c>
      <c r="I93" s="1">
        <f t="shared" si="23"/>
        <v>0</v>
      </c>
      <c r="J93" s="3">
        <f t="shared" si="36"/>
        <v>1</v>
      </c>
      <c r="K93" s="26">
        <f t="shared" si="24"/>
        <v>6.9950212641852957E-2</v>
      </c>
      <c r="L93" s="26">
        <f t="shared" si="25"/>
        <v>0.12</v>
      </c>
      <c r="M93" s="69">
        <f t="shared" si="28"/>
        <v>3084.3759210637031</v>
      </c>
      <c r="N93" s="69">
        <f t="shared" si="29"/>
        <v>11648394.876325754</v>
      </c>
      <c r="O93" s="69">
        <f t="shared" si="20"/>
        <v>2135020.0538881868</v>
      </c>
      <c r="P93" s="70">
        <f t="shared" si="26"/>
        <v>8.0341046212442784</v>
      </c>
      <c r="Q93" s="70">
        <f t="shared" si="27"/>
        <v>0.44996634000654862</v>
      </c>
      <c r="R93" s="69">
        <f t="shared" si="21"/>
        <v>1329.7430423494002</v>
      </c>
      <c r="S93" s="69">
        <f t="shared" si="21"/>
        <v>5842.9935229577377</v>
      </c>
      <c r="T93" s="88">
        <f t="shared" si="30"/>
        <v>5.8462071423155404E-3</v>
      </c>
      <c r="U93" s="88">
        <f t="shared" si="35"/>
        <v>5.8462071423155404E-3</v>
      </c>
      <c r="V93" s="90">
        <f t="shared" si="31"/>
        <v>3.0372257214783538E-3</v>
      </c>
      <c r="W93" s="90">
        <f t="shared" si="32"/>
        <v>7.4533853284211027E-3</v>
      </c>
    </row>
    <row r="94" spans="6:23" x14ac:dyDescent="0.25">
      <c r="F94" s="3">
        <f t="shared" si="33"/>
        <v>7.416666666666667</v>
      </c>
      <c r="G94" s="3">
        <f t="shared" si="34"/>
        <v>62.416666666666664</v>
      </c>
      <c r="H94" s="58">
        <f t="shared" si="22"/>
        <v>0</v>
      </c>
      <c r="I94" s="1">
        <f t="shared" si="23"/>
        <v>0</v>
      </c>
      <c r="J94" s="3">
        <f t="shared" si="36"/>
        <v>1</v>
      </c>
      <c r="K94" s="26">
        <f t="shared" si="24"/>
        <v>6.9950212641852957E-2</v>
      </c>
      <c r="L94" s="26">
        <f t="shared" si="25"/>
        <v>0.12</v>
      </c>
      <c r="M94" s="69">
        <f t="shared" si="28"/>
        <v>3102.4078216030116</v>
      </c>
      <c r="N94" s="69">
        <f t="shared" si="29"/>
        <v>11799141.333032733</v>
      </c>
      <c r="O94" s="69">
        <f t="shared" si="20"/>
        <v>2174207.0414891895</v>
      </c>
      <c r="P94" s="70">
        <f t="shared" si="26"/>
        <v>8.0399338056311009</v>
      </c>
      <c r="Q94" s="70">
        <f t="shared" si="27"/>
        <v>0.45129780316204599</v>
      </c>
      <c r="R94" s="69">
        <f t="shared" si="21"/>
        <v>1333.7904413527194</v>
      </c>
      <c r="S94" s="69">
        <f t="shared" si="21"/>
        <v>5886.5053444130344</v>
      </c>
      <c r="T94" s="88">
        <f t="shared" si="30"/>
        <v>5.8462071423155404E-3</v>
      </c>
      <c r="U94" s="88">
        <f t="shared" si="35"/>
        <v>5.8462071423155404E-3</v>
      </c>
      <c r="V94" s="90">
        <f t="shared" si="31"/>
        <v>3.0437452007030519E-3</v>
      </c>
      <c r="W94" s="90">
        <f t="shared" si="32"/>
        <v>7.4468371878788631E-3</v>
      </c>
    </row>
    <row r="95" spans="6:23" x14ac:dyDescent="0.25">
      <c r="F95" s="3">
        <f t="shared" si="33"/>
        <v>7.5</v>
      </c>
      <c r="G95" s="3">
        <f t="shared" si="34"/>
        <v>62.5</v>
      </c>
      <c r="H95" s="58">
        <f t="shared" si="22"/>
        <v>0</v>
      </c>
      <c r="I95" s="1">
        <f t="shared" si="23"/>
        <v>0</v>
      </c>
      <c r="J95" s="3">
        <f t="shared" si="36"/>
        <v>1</v>
      </c>
      <c r="K95" s="26">
        <f t="shared" si="24"/>
        <v>6.9950212641852957E-2</v>
      </c>
      <c r="L95" s="26">
        <f t="shared" si="25"/>
        <v>0.12</v>
      </c>
      <c r="M95" s="69">
        <f t="shared" si="28"/>
        <v>3120.5451403680427</v>
      </c>
      <c r="N95" s="69">
        <f t="shared" si="29"/>
        <v>11951838.658889577</v>
      </c>
      <c r="O95" s="69">
        <f t="shared" si="20"/>
        <v>2214036.6858149692</v>
      </c>
      <c r="P95" s="70">
        <f t="shared" si="26"/>
        <v>8.0457629900179217</v>
      </c>
      <c r="Q95" s="70">
        <f t="shared" si="27"/>
        <v>0.45262534964238205</v>
      </c>
      <c r="R95" s="69">
        <f t="shared" si="21"/>
        <v>1337.8587785438938</v>
      </c>
      <c r="S95" s="69">
        <f t="shared" si="21"/>
        <v>5930.3029860643928</v>
      </c>
      <c r="T95" s="88">
        <f t="shared" si="30"/>
        <v>5.8462071423155404E-3</v>
      </c>
      <c r="U95" s="88">
        <f t="shared" si="35"/>
        <v>5.8462071423155404E-3</v>
      </c>
      <c r="V95" s="90">
        <f t="shared" si="31"/>
        <v>3.0502071877560599E-3</v>
      </c>
      <c r="W95" s="90">
        <f t="shared" si="32"/>
        <v>7.4403468762545E-3</v>
      </c>
    </row>
    <row r="96" spans="6:23" x14ac:dyDescent="0.25">
      <c r="F96" s="3">
        <f t="shared" si="33"/>
        <v>7.583333333333333</v>
      </c>
      <c r="G96" s="3">
        <f t="shared" si="34"/>
        <v>62.583333333333336</v>
      </c>
      <c r="H96" s="58">
        <f t="shared" si="22"/>
        <v>0</v>
      </c>
      <c r="I96" s="1">
        <f t="shared" si="23"/>
        <v>0</v>
      </c>
      <c r="J96" s="3">
        <f t="shared" si="36"/>
        <v>1</v>
      </c>
      <c r="K96" s="26">
        <f t="shared" si="24"/>
        <v>6.9950212641852957E-2</v>
      </c>
      <c r="L96" s="26">
        <f t="shared" si="25"/>
        <v>0.12</v>
      </c>
      <c r="M96" s="69">
        <f t="shared" si="28"/>
        <v>3138.7884936555802</v>
      </c>
      <c r="N96" s="69">
        <f t="shared" si="29"/>
        <v>12106512.100860782</v>
      </c>
      <c r="O96" s="69">
        <f t="shared" si="20"/>
        <v>2254518.8929561153</v>
      </c>
      <c r="P96" s="70">
        <f t="shared" si="26"/>
        <v>8.0515921744047425</v>
      </c>
      <c r="Q96" s="70">
        <f t="shared" si="27"/>
        <v>0.45394901380979863</v>
      </c>
      <c r="R96" s="69">
        <f t="shared" si="21"/>
        <v>1341.9480944401523</v>
      </c>
      <c r="S96" s="69">
        <f t="shared" si="21"/>
        <v>5974.3883457730981</v>
      </c>
      <c r="T96" s="88">
        <f t="shared" si="30"/>
        <v>5.8462071423155404E-3</v>
      </c>
      <c r="U96" s="88">
        <f t="shared" si="35"/>
        <v>5.8462071423155404E-3</v>
      </c>
      <c r="V96" s="90">
        <f t="shared" si="31"/>
        <v>3.0566125228175256E-3</v>
      </c>
      <c r="W96" s="90">
        <f t="shared" si="32"/>
        <v>7.4339135474699169E-3</v>
      </c>
    </row>
    <row r="97" spans="6:23" x14ac:dyDescent="0.25">
      <c r="F97" s="3">
        <f t="shared" si="33"/>
        <v>7.666666666666667</v>
      </c>
      <c r="G97" s="3">
        <f t="shared" si="34"/>
        <v>62.666666666666664</v>
      </c>
      <c r="H97" s="58">
        <f t="shared" si="22"/>
        <v>0</v>
      </c>
      <c r="I97" s="1">
        <f t="shared" si="23"/>
        <v>0</v>
      </c>
      <c r="J97" s="3">
        <f t="shared" si="36"/>
        <v>1</v>
      </c>
      <c r="K97" s="26">
        <f t="shared" si="24"/>
        <v>6.9950212641852957E-2</v>
      </c>
      <c r="L97" s="26">
        <f t="shared" si="25"/>
        <v>0.12</v>
      </c>
      <c r="M97" s="69">
        <f t="shared" si="28"/>
        <v>3157.1385013654071</v>
      </c>
      <c r="N97" s="69">
        <f t="shared" si="29"/>
        <v>12263187.232641734</v>
      </c>
      <c r="O97" s="69">
        <f t="shared" si="20"/>
        <v>2295663.7158379257</v>
      </c>
      <c r="P97" s="70">
        <f t="shared" si="26"/>
        <v>8.0574213587915633</v>
      </c>
      <c r="Q97" s="70">
        <f t="shared" si="27"/>
        <v>0.45526882952700487</v>
      </c>
      <c r="R97" s="69">
        <f t="shared" si="21"/>
        <v>1346.0584304982822</v>
      </c>
      <c r="S97" s="69">
        <f t="shared" si="21"/>
        <v>6018.7633325158149</v>
      </c>
      <c r="T97" s="88">
        <f t="shared" si="30"/>
        <v>5.8462071423155404E-3</v>
      </c>
      <c r="U97" s="88">
        <f t="shared" si="35"/>
        <v>5.8462071423155404E-3</v>
      </c>
      <c r="V97" s="90">
        <f t="shared" si="31"/>
        <v>3.0629620289781556E-3</v>
      </c>
      <c r="W97" s="90">
        <f t="shared" si="32"/>
        <v>7.4275363726752364E-3</v>
      </c>
    </row>
    <row r="98" spans="6:23" x14ac:dyDescent="0.25">
      <c r="F98" s="3">
        <f t="shared" si="33"/>
        <v>7.75</v>
      </c>
      <c r="G98" s="3">
        <f t="shared" si="34"/>
        <v>62.75</v>
      </c>
      <c r="H98" s="58">
        <f t="shared" si="22"/>
        <v>0</v>
      </c>
      <c r="I98" s="1">
        <f t="shared" si="23"/>
        <v>0</v>
      </c>
      <c r="J98" s="3">
        <f t="shared" si="36"/>
        <v>1</v>
      </c>
      <c r="K98" s="26">
        <f t="shared" si="24"/>
        <v>6.9950212641852957E-2</v>
      </c>
      <c r="L98" s="26">
        <f t="shared" si="25"/>
        <v>0.12</v>
      </c>
      <c r="M98" s="69">
        <f t="shared" si="28"/>
        <v>3175.5957870213688</v>
      </c>
      <c r="N98" s="69">
        <f t="shared" si="29"/>
        <v>12421889.958887057</v>
      </c>
      <c r="O98" s="69">
        <f t="shared" si="20"/>
        <v>2337481.3563391902</v>
      </c>
      <c r="P98" s="70">
        <f t="shared" si="26"/>
        <v>8.0632505431783841</v>
      </c>
      <c r="Q98" s="70">
        <f t="shared" si="27"/>
        <v>0.45658483016728563</v>
      </c>
      <c r="R98" s="69">
        <f t="shared" si="21"/>
        <v>1350.1898291025345</v>
      </c>
      <c r="S98" s="69">
        <f t="shared" si="21"/>
        <v>6063.4298664706639</v>
      </c>
      <c r="T98" s="88">
        <f t="shared" si="30"/>
        <v>5.8462071423155404E-3</v>
      </c>
      <c r="U98" s="88">
        <f t="shared" si="35"/>
        <v>5.8462071423155404E-3</v>
      </c>
      <c r="V98" s="90">
        <f t="shared" si="31"/>
        <v>3.0692565126781979E-3</v>
      </c>
      <c r="W98" s="90">
        <f t="shared" si="32"/>
        <v>7.4212145397944962E-3</v>
      </c>
    </row>
    <row r="99" spans="6:23" x14ac:dyDescent="0.25">
      <c r="F99" s="3">
        <f t="shared" si="33"/>
        <v>7.833333333333333</v>
      </c>
      <c r="G99" s="3">
        <f t="shared" si="34"/>
        <v>62.833333333333336</v>
      </c>
      <c r="H99" s="58">
        <f t="shared" si="22"/>
        <v>0</v>
      </c>
      <c r="I99" s="1">
        <f t="shared" si="23"/>
        <v>0</v>
      </c>
      <c r="J99" s="3">
        <f t="shared" si="36"/>
        <v>1</v>
      </c>
      <c r="K99" s="26">
        <f t="shared" si="24"/>
        <v>6.9950212641852957E-2</v>
      </c>
      <c r="L99" s="26">
        <f t="shared" si="25"/>
        <v>0.12</v>
      </c>
      <c r="M99" s="69">
        <f t="shared" si="28"/>
        <v>3194.1609777925601</v>
      </c>
      <c r="N99" s="69">
        <f t="shared" si="29"/>
        <v>12582646.519493701</v>
      </c>
      <c r="O99" s="69">
        <f t="shared" si="20"/>
        <v>2379982.1674409769</v>
      </c>
      <c r="P99" s="70">
        <f t="shared" si="26"/>
        <v>8.0690797275652049</v>
      </c>
      <c r="Q99" s="70">
        <f t="shared" si="27"/>
        <v>0.45789704862434866</v>
      </c>
      <c r="R99" s="69">
        <f t="shared" si="21"/>
        <v>1354.3423335529119</v>
      </c>
      <c r="S99" s="69">
        <f t="shared" si="21"/>
        <v>6108.3898791034553</v>
      </c>
      <c r="T99" s="88">
        <f t="shared" si="30"/>
        <v>5.8462071423155404E-3</v>
      </c>
      <c r="U99" s="88">
        <f t="shared" si="35"/>
        <v>5.8462071423155404E-3</v>
      </c>
      <c r="V99" s="90">
        <f t="shared" si="31"/>
        <v>3.0754967641384301E-3</v>
      </c>
      <c r="W99" s="90">
        <f t="shared" si="32"/>
        <v>7.4149472531066518E-3</v>
      </c>
    </row>
    <row r="100" spans="6:23" x14ac:dyDescent="0.25">
      <c r="F100" s="3">
        <f t="shared" si="33"/>
        <v>7.916666666666667</v>
      </c>
      <c r="G100" s="3">
        <f t="shared" si="34"/>
        <v>62.916666666666664</v>
      </c>
      <c r="H100" s="58">
        <f t="shared" si="22"/>
        <v>0</v>
      </c>
      <c r="I100" s="1">
        <f t="shared" si="23"/>
        <v>0</v>
      </c>
      <c r="J100" s="3">
        <f t="shared" si="36"/>
        <v>1</v>
      </c>
      <c r="K100" s="26">
        <f t="shared" si="24"/>
        <v>6.9950212641852957E-2</v>
      </c>
      <c r="L100" s="26">
        <f t="shared" si="25"/>
        <v>0.12</v>
      </c>
      <c r="M100" s="69">
        <f t="shared" si="28"/>
        <v>3212.8347045146365</v>
      </c>
      <c r="N100" s="69">
        <f t="shared" si="29"/>
        <v>12745483.493939433</v>
      </c>
      <c r="O100" s="69">
        <f t="shared" si="20"/>
        <v>2423176.6554057822</v>
      </c>
      <c r="P100" s="70">
        <f t="shared" si="26"/>
        <v>8.0749089119520274</v>
      </c>
      <c r="Q100" s="70">
        <f t="shared" si="27"/>
        <v>0.45920551732191617</v>
      </c>
      <c r="R100" s="69">
        <f t="shared" si="21"/>
        <v>1358.5159880538458</v>
      </c>
      <c r="S100" s="69">
        <f t="shared" si="21"/>
        <v>6153.64531325395</v>
      </c>
      <c r="T100" s="88">
        <f t="shared" si="30"/>
        <v>5.8462071423155404E-3</v>
      </c>
      <c r="U100" s="88">
        <f t="shared" si="35"/>
        <v>5.8462071423155404E-3</v>
      </c>
      <c r="V100" s="90">
        <f t="shared" si="31"/>
        <v>3.0816835577935908E-3</v>
      </c>
      <c r="W100" s="90">
        <f t="shared" si="32"/>
        <v>7.4087337328141434E-3</v>
      </c>
    </row>
    <row r="101" spans="6:23" x14ac:dyDescent="0.25">
      <c r="F101" s="3">
        <f t="shared" si="33"/>
        <v>8</v>
      </c>
      <c r="G101" s="3">
        <f t="shared" si="34"/>
        <v>63</v>
      </c>
      <c r="H101" s="58">
        <f t="shared" si="22"/>
        <v>117.16593810022655</v>
      </c>
      <c r="I101" s="1">
        <f t="shared" si="23"/>
        <v>0</v>
      </c>
      <c r="J101" s="3">
        <f t="shared" si="36"/>
        <v>1</v>
      </c>
      <c r="K101" s="26">
        <f t="shared" si="24"/>
        <v>5.4820067913264728E-2</v>
      </c>
      <c r="L101" s="26">
        <f t="shared" si="25"/>
        <v>0.08</v>
      </c>
      <c r="M101" s="69">
        <f t="shared" si="28"/>
        <v>3348.7835398114757</v>
      </c>
      <c r="N101" s="69">
        <f t="shared" si="29"/>
        <v>13681426.678499799</v>
      </c>
      <c r="O101" s="69">
        <f t="shared" si="20"/>
        <v>2467075.4819875211</v>
      </c>
      <c r="P101" s="70">
        <f t="shared" si="26"/>
        <v>8.1163524364298567</v>
      </c>
      <c r="Q101" s="70">
        <f t="shared" si="27"/>
        <v>0.44592026330413276</v>
      </c>
      <c r="R101" s="69">
        <f t="shared" si="21"/>
        <v>1456.0119459956056</v>
      </c>
      <c r="S101" s="69">
        <f t="shared" si="21"/>
        <v>6313.235352247747</v>
      </c>
      <c r="T101" s="88">
        <f t="shared" si="30"/>
        <v>5.8462071423155404E-3</v>
      </c>
      <c r="U101" s="88">
        <f t="shared" si="35"/>
        <v>5.8462071423155404E-3</v>
      </c>
      <c r="V101" s="90">
        <f t="shared" si="31"/>
        <v>-1.4479019997876708E-2</v>
      </c>
      <c r="W101" s="90">
        <f t="shared" si="32"/>
        <v>6.8941413965144527E-3</v>
      </c>
    </row>
    <row r="102" spans="6:23" x14ac:dyDescent="0.25">
      <c r="F102" s="3">
        <f t="shared" si="33"/>
        <v>8.0833333333333339</v>
      </c>
      <c r="G102" s="3">
        <f t="shared" si="34"/>
        <v>63.083333333333336</v>
      </c>
      <c r="H102" s="58">
        <f t="shared" si="22"/>
        <v>0</v>
      </c>
      <c r="I102" s="1">
        <f t="shared" si="23"/>
        <v>0</v>
      </c>
      <c r="J102" s="3">
        <f t="shared" si="36"/>
        <v>1</v>
      </c>
      <c r="K102" s="26">
        <f t="shared" si="24"/>
        <v>5.4820067913264728E-2</v>
      </c>
      <c r="L102" s="26">
        <f t="shared" si="25"/>
        <v>0.08</v>
      </c>
      <c r="M102" s="69">
        <f t="shared" si="28"/>
        <v>3364.1169155970656</v>
      </c>
      <c r="N102" s="69">
        <f t="shared" si="29"/>
        <v>13814367.965279637</v>
      </c>
      <c r="O102" s="69">
        <f t="shared" si="20"/>
        <v>2497085.3434733227</v>
      </c>
      <c r="P102" s="70">
        <f t="shared" si="26"/>
        <v>8.1209207754226291</v>
      </c>
      <c r="Q102" s="70">
        <f t="shared" si="27"/>
        <v>0.44651787708731239</v>
      </c>
      <c r="R102" s="69">
        <f t="shared" si="21"/>
        <v>1460.8520180813682</v>
      </c>
      <c r="S102" s="69">
        <f t="shared" si="21"/>
        <v>6346.686963921994</v>
      </c>
      <c r="T102" s="88">
        <f t="shared" si="30"/>
        <v>4.5787897615063855E-3</v>
      </c>
      <c r="U102" s="88">
        <f t="shared" si="35"/>
        <v>4.5787897615063855E-3</v>
      </c>
      <c r="V102" s="90">
        <f t="shared" si="31"/>
        <v>3.3241980596889764E-3</v>
      </c>
      <c r="W102" s="90">
        <f t="shared" si="32"/>
        <v>5.2986479685628307E-3</v>
      </c>
    </row>
    <row r="103" spans="6:23" x14ac:dyDescent="0.25">
      <c r="F103" s="3">
        <f t="shared" si="33"/>
        <v>8.1666666666666661</v>
      </c>
      <c r="G103" s="3">
        <f t="shared" si="34"/>
        <v>63.166666666666664</v>
      </c>
      <c r="H103" s="58">
        <f t="shared" si="22"/>
        <v>0</v>
      </c>
      <c r="I103" s="1">
        <f t="shared" si="23"/>
        <v>0</v>
      </c>
      <c r="J103" s="3">
        <f t="shared" si="36"/>
        <v>1</v>
      </c>
      <c r="K103" s="26">
        <f t="shared" si="24"/>
        <v>5.4820067913264728E-2</v>
      </c>
      <c r="L103" s="26">
        <f t="shared" si="25"/>
        <v>0.08</v>
      </c>
      <c r="M103" s="69">
        <f t="shared" si="28"/>
        <v>3379.520499686711</v>
      </c>
      <c r="N103" s="69">
        <f t="shared" si="29"/>
        <v>13948601.031502215</v>
      </c>
      <c r="O103" s="69">
        <f t="shared" si="20"/>
        <v>2527442.2236994989</v>
      </c>
      <c r="P103" s="70">
        <f t="shared" si="26"/>
        <v>8.1254891144154016</v>
      </c>
      <c r="Q103" s="70">
        <f t="shared" si="27"/>
        <v>0.44711469210024135</v>
      </c>
      <c r="R103" s="69">
        <f t="shared" si="21"/>
        <v>1465.7101052621922</v>
      </c>
      <c r="S103" s="69">
        <f t="shared" si="21"/>
        <v>6380.3074410733334</v>
      </c>
      <c r="T103" s="88">
        <f t="shared" si="30"/>
        <v>4.5787897615061635E-3</v>
      </c>
      <c r="U103" s="88">
        <f t="shared" si="35"/>
        <v>4.5787897615061635E-3</v>
      </c>
      <c r="V103" s="90">
        <f t="shared" si="31"/>
        <v>3.3255162882304123E-3</v>
      </c>
      <c r="W103" s="90">
        <f t="shared" si="32"/>
        <v>5.2973271476057793E-3</v>
      </c>
    </row>
    <row r="104" spans="6:23" x14ac:dyDescent="0.25">
      <c r="F104" s="3">
        <f t="shared" si="33"/>
        <v>8.25</v>
      </c>
      <c r="G104" s="3">
        <f t="shared" si="34"/>
        <v>63.25</v>
      </c>
      <c r="H104" s="58">
        <f t="shared" si="22"/>
        <v>0</v>
      </c>
      <c r="I104" s="1">
        <f t="shared" si="23"/>
        <v>0</v>
      </c>
      <c r="J104" s="3">
        <f t="shared" si="36"/>
        <v>1</v>
      </c>
      <c r="K104" s="26">
        <f t="shared" si="24"/>
        <v>5.4820067913264728E-2</v>
      </c>
      <c r="L104" s="26">
        <f t="shared" si="25"/>
        <v>0.08</v>
      </c>
      <c r="M104" s="69">
        <f t="shared" si="28"/>
        <v>3394.9946135494774</v>
      </c>
      <c r="N104" s="69">
        <f t="shared" si="29"/>
        <v>14084138.429281101</v>
      </c>
      <c r="O104" s="69">
        <f t="shared" si="20"/>
        <v>2558150.0032511353</v>
      </c>
      <c r="P104" s="70">
        <f t="shared" si="26"/>
        <v>8.130057453408174</v>
      </c>
      <c r="Q104" s="70">
        <f t="shared" si="27"/>
        <v>0.44771071153729025</v>
      </c>
      <c r="R104" s="69">
        <f t="shared" si="21"/>
        <v>1470.5862725076363</v>
      </c>
      <c r="S104" s="69">
        <f t="shared" si="21"/>
        <v>6414.097623359693</v>
      </c>
      <c r="T104" s="88">
        <f t="shared" si="30"/>
        <v>4.5787897615063855E-3</v>
      </c>
      <c r="U104" s="88">
        <f t="shared" si="35"/>
        <v>4.5787897615063855E-3</v>
      </c>
      <c r="V104" s="90">
        <f t="shared" si="31"/>
        <v>3.32682924675054E-3</v>
      </c>
      <c r="W104" s="90">
        <f t="shared" si="32"/>
        <v>5.2960116104805444E-3</v>
      </c>
    </row>
    <row r="105" spans="6:23" x14ac:dyDescent="0.25">
      <c r="F105" s="3">
        <f t="shared" si="33"/>
        <v>8.3333333333333339</v>
      </c>
      <c r="G105" s="3">
        <f t="shared" si="34"/>
        <v>63.333333333333336</v>
      </c>
      <c r="H105" s="58">
        <f t="shared" si="22"/>
        <v>0</v>
      </c>
      <c r="I105" s="1">
        <f t="shared" si="23"/>
        <v>0</v>
      </c>
      <c r="J105" s="3">
        <f t="shared" si="36"/>
        <v>1</v>
      </c>
      <c r="K105" s="26">
        <f t="shared" si="24"/>
        <v>5.4820067913264728E-2</v>
      </c>
      <c r="L105" s="26">
        <f t="shared" si="25"/>
        <v>0.08</v>
      </c>
      <c r="M105" s="69">
        <f t="shared" si="28"/>
        <v>3410.5395801263671</v>
      </c>
      <c r="N105" s="69">
        <f t="shared" si="29"/>
        <v>14220992.832697697</v>
      </c>
      <c r="O105" s="69">
        <f t="shared" si="20"/>
        <v>2589212.6050891597</v>
      </c>
      <c r="P105" s="70">
        <f t="shared" si="26"/>
        <v>8.1346257924009446</v>
      </c>
      <c r="Q105" s="70">
        <f t="shared" si="27"/>
        <v>0.4483059385715969</v>
      </c>
      <c r="R105" s="69">
        <f t="shared" si="21"/>
        <v>1475.4805850491423</v>
      </c>
      <c r="S105" s="69">
        <f t="shared" si="21"/>
        <v>6448.0583545259069</v>
      </c>
      <c r="T105" s="88">
        <f t="shared" si="30"/>
        <v>4.5787897615063855E-3</v>
      </c>
      <c r="U105" s="88">
        <f t="shared" si="35"/>
        <v>4.5787897615063855E-3</v>
      </c>
      <c r="V105" s="90">
        <f t="shared" si="31"/>
        <v>3.3281369702711228E-3</v>
      </c>
      <c r="W105" s="90">
        <f t="shared" si="32"/>
        <v>5.2947013220583372E-3</v>
      </c>
    </row>
    <row r="106" spans="6:23" x14ac:dyDescent="0.25">
      <c r="F106" s="3">
        <f t="shared" si="33"/>
        <v>8.4166666666666661</v>
      </c>
      <c r="G106" s="3">
        <f t="shared" si="34"/>
        <v>63.416666666666664</v>
      </c>
      <c r="H106" s="58">
        <f t="shared" si="22"/>
        <v>0</v>
      </c>
      <c r="I106" s="1">
        <f t="shared" si="23"/>
        <v>0</v>
      </c>
      <c r="J106" s="3">
        <f t="shared" si="36"/>
        <v>1</v>
      </c>
      <c r="K106" s="26">
        <f t="shared" si="24"/>
        <v>5.4820067913264728E-2</v>
      </c>
      <c r="L106" s="26">
        <f t="shared" si="25"/>
        <v>0.08</v>
      </c>
      <c r="M106" s="69">
        <f t="shared" si="28"/>
        <v>3426.1557238370615</v>
      </c>
      <c r="N106" s="69">
        <f t="shared" si="29"/>
        <v>14359177.038986403</v>
      </c>
      <c r="O106" s="69">
        <f t="shared" si="20"/>
        <v>2620633.9950049445</v>
      </c>
      <c r="P106" s="70">
        <f t="shared" si="26"/>
        <v>8.1391941313937171</v>
      </c>
      <c r="Q106" s="70">
        <f t="shared" si="27"/>
        <v>0.44890037635525937</v>
      </c>
      <c r="R106" s="69">
        <f t="shared" si="21"/>
        <v>1480.3931083808916</v>
      </c>
      <c r="S106" s="69">
        <f t="shared" si="21"/>
        <v>6482.1904824236126</v>
      </c>
      <c r="T106" s="88">
        <f t="shared" si="30"/>
        <v>4.5787897615061635E-3</v>
      </c>
      <c r="U106" s="88">
        <f t="shared" si="35"/>
        <v>4.5787897615061635E-3</v>
      </c>
      <c r="V106" s="90">
        <f t="shared" si="31"/>
        <v>3.329439493496178E-3</v>
      </c>
      <c r="W106" s="90">
        <f t="shared" si="32"/>
        <v>5.2933962475305574E-3</v>
      </c>
    </row>
    <row r="107" spans="6:23" x14ac:dyDescent="0.25">
      <c r="F107" s="3">
        <f t="shared" si="33"/>
        <v>8.5</v>
      </c>
      <c r="G107" s="3">
        <f t="shared" si="34"/>
        <v>63.5</v>
      </c>
      <c r="H107" s="58">
        <f t="shared" si="22"/>
        <v>0</v>
      </c>
      <c r="I107" s="1">
        <f t="shared" si="23"/>
        <v>0</v>
      </c>
      <c r="J107" s="3">
        <f t="shared" si="36"/>
        <v>1</v>
      </c>
      <c r="K107" s="26">
        <f t="shared" si="24"/>
        <v>5.4820067913264728E-2</v>
      </c>
      <c r="L107" s="26">
        <f t="shared" si="25"/>
        <v>0.08</v>
      </c>
      <c r="M107" s="69">
        <f t="shared" si="28"/>
        <v>3441.8433705866933</v>
      </c>
      <c r="N107" s="69">
        <f t="shared" si="29"/>
        <v>14498703.969731295</v>
      </c>
      <c r="O107" s="69">
        <f t="shared" si="20"/>
        <v>2652418.1820797268</v>
      </c>
      <c r="P107" s="70">
        <f t="shared" si="26"/>
        <v>8.1437624703864895</v>
      </c>
      <c r="Q107" s="70">
        <f t="shared" si="27"/>
        <v>0.44949402801953525</v>
      </c>
      <c r="R107" s="69">
        <f t="shared" si="21"/>
        <v>1485.3239082606387</v>
      </c>
      <c r="S107" s="69">
        <f t="shared" si="21"/>
        <v>6516.4948590313061</v>
      </c>
      <c r="T107" s="88">
        <f t="shared" si="30"/>
        <v>4.5787897615063855E-3</v>
      </c>
      <c r="U107" s="88">
        <f t="shared" si="35"/>
        <v>4.5787897615063855E-3</v>
      </c>
      <c r="V107" s="90">
        <f t="shared" si="31"/>
        <v>3.3307368507948798E-3</v>
      </c>
      <c r="W107" s="90">
        <f t="shared" si="32"/>
        <v>5.29209635241501E-3</v>
      </c>
    </row>
    <row r="108" spans="6:23" x14ac:dyDescent="0.25">
      <c r="F108" s="3">
        <f t="shared" si="33"/>
        <v>8.5833333333333339</v>
      </c>
      <c r="G108" s="3">
        <f t="shared" si="34"/>
        <v>63.583333333333336</v>
      </c>
      <c r="H108" s="58">
        <f t="shared" si="22"/>
        <v>0</v>
      </c>
      <c r="I108" s="1">
        <f t="shared" si="23"/>
        <v>0</v>
      </c>
      <c r="J108" s="3">
        <f t="shared" si="36"/>
        <v>1</v>
      </c>
      <c r="K108" s="26">
        <f t="shared" si="24"/>
        <v>5.4820067913264728E-2</v>
      </c>
      <c r="L108" s="26">
        <f t="shared" si="25"/>
        <v>0.08</v>
      </c>
      <c r="M108" s="69">
        <f t="shared" si="28"/>
        <v>3457.6028477726441</v>
      </c>
      <c r="N108" s="69">
        <f t="shared" si="29"/>
        <v>14639586.672074394</v>
      </c>
      <c r="O108" s="69">
        <f t="shared" si="20"/>
        <v>2684569.2191488966</v>
      </c>
      <c r="P108" s="70">
        <f t="shared" si="26"/>
        <v>8.1483308093792619</v>
      </c>
      <c r="Q108" s="70">
        <f t="shared" si="27"/>
        <v>0.45008689667503077</v>
      </c>
      <c r="R108" s="69">
        <f t="shared" si="21"/>
        <v>1490.273050710585</v>
      </c>
      <c r="S108" s="69">
        <f t="shared" si="21"/>
        <v>6550.9723404744191</v>
      </c>
      <c r="T108" s="88">
        <f t="shared" si="30"/>
        <v>4.5787897615063855E-3</v>
      </c>
      <c r="U108" s="88">
        <f t="shared" si="35"/>
        <v>4.5787897615063855E-3</v>
      </c>
      <c r="V108" s="90">
        <f t="shared" si="31"/>
        <v>3.3320290762315352E-3</v>
      </c>
      <c r="W108" s="90">
        <f t="shared" si="32"/>
        <v>5.2908016025410287E-3</v>
      </c>
    </row>
    <row r="109" spans="6:23" x14ac:dyDescent="0.25">
      <c r="F109" s="3">
        <f t="shared" si="33"/>
        <v>8.6666666666666661</v>
      </c>
      <c r="G109" s="3">
        <f t="shared" si="34"/>
        <v>63.666666666666664</v>
      </c>
      <c r="H109" s="58">
        <f t="shared" si="22"/>
        <v>0</v>
      </c>
      <c r="I109" s="1">
        <f t="shared" si="23"/>
        <v>0</v>
      </c>
      <c r="J109" s="3">
        <f t="shared" si="36"/>
        <v>1</v>
      </c>
      <c r="K109" s="26">
        <f t="shared" si="24"/>
        <v>5.4820067913264728E-2</v>
      </c>
      <c r="L109" s="26">
        <f t="shared" si="25"/>
        <v>0.08</v>
      </c>
      <c r="M109" s="69">
        <f t="shared" si="28"/>
        <v>3473.4344842913802</v>
      </c>
      <c r="N109" s="69">
        <f t="shared" si="29"/>
        <v>14781838.319935719</v>
      </c>
      <c r="O109" s="69">
        <f t="shared" ref="O109:O172" si="37">N109-M109^2</f>
        <v>2717091.2032711934</v>
      </c>
      <c r="P109" s="70">
        <f t="shared" si="26"/>
        <v>8.1528991483720343</v>
      </c>
      <c r="Q109" s="70">
        <f t="shared" si="27"/>
        <v>0.45067898541189272</v>
      </c>
      <c r="R109" s="69">
        <f t="shared" si="21"/>
        <v>1495.2406020182336</v>
      </c>
      <c r="S109" s="69">
        <f t="shared" si="21"/>
        <v>6585.6237870455807</v>
      </c>
      <c r="T109" s="88">
        <f t="shared" si="30"/>
        <v>4.5787897615061635E-3</v>
      </c>
      <c r="U109" s="88">
        <f t="shared" si="35"/>
        <v>4.5787897615061635E-3</v>
      </c>
      <c r="V109" s="90">
        <f t="shared" si="31"/>
        <v>3.3333162035507069E-3</v>
      </c>
      <c r="W109" s="90">
        <f t="shared" si="32"/>
        <v>5.2895119640594679E-3</v>
      </c>
    </row>
    <row r="110" spans="6:23" x14ac:dyDescent="0.25">
      <c r="F110" s="3">
        <f t="shared" si="33"/>
        <v>8.75</v>
      </c>
      <c r="G110" s="3">
        <f t="shared" si="34"/>
        <v>63.75</v>
      </c>
      <c r="H110" s="58">
        <f t="shared" si="22"/>
        <v>0</v>
      </c>
      <c r="I110" s="1">
        <f t="shared" si="23"/>
        <v>0</v>
      </c>
      <c r="J110" s="3">
        <f t="shared" si="36"/>
        <v>1</v>
      </c>
      <c r="K110" s="26">
        <f t="shared" si="24"/>
        <v>5.4820067913264728E-2</v>
      </c>
      <c r="L110" s="26">
        <f t="shared" si="25"/>
        <v>0.08</v>
      </c>
      <c r="M110" s="69">
        <f t="shared" si="28"/>
        <v>3489.3386105453169</v>
      </c>
      <c r="N110" s="69">
        <f t="shared" si="29"/>
        <v>14925472.215245184</v>
      </c>
      <c r="O110" s="69">
        <f t="shared" si="37"/>
        <v>2749988.2762028612</v>
      </c>
      <c r="P110" s="70">
        <f t="shared" si="26"/>
        <v>8.1574674873648068</v>
      </c>
      <c r="Q110" s="70">
        <f t="shared" si="27"/>
        <v>0.45127029729999513</v>
      </c>
      <c r="R110" s="69">
        <f t="shared" ref="R110:S173" si="38">EXP($Q110*_xlfn.NORM.S.INV(R$4)+$P110-0.5*$Q110^2)</f>
        <v>1500.2266287372593</v>
      </c>
      <c r="S110" s="69">
        <f t="shared" si="38"/>
        <v>6620.4500632249146</v>
      </c>
      <c r="T110" s="88">
        <f t="shared" si="30"/>
        <v>4.5787897615063855E-3</v>
      </c>
      <c r="U110" s="88">
        <f t="shared" si="35"/>
        <v>4.5787897615063855E-3</v>
      </c>
      <c r="V110" s="90">
        <f t="shared" si="31"/>
        <v>3.3345982661892037E-3</v>
      </c>
      <c r="W110" s="90">
        <f t="shared" si="32"/>
        <v>5.2882274034298238E-3</v>
      </c>
    </row>
    <row r="111" spans="6:23" x14ac:dyDescent="0.25">
      <c r="F111" s="3">
        <f t="shared" si="33"/>
        <v>8.8333333333333339</v>
      </c>
      <c r="G111" s="3">
        <f t="shared" si="34"/>
        <v>63.833333333333336</v>
      </c>
      <c r="H111" s="58">
        <f t="shared" si="22"/>
        <v>0</v>
      </c>
      <c r="I111" s="1">
        <f t="shared" si="23"/>
        <v>0</v>
      </c>
      <c r="J111" s="3">
        <f t="shared" si="36"/>
        <v>1</v>
      </c>
      <c r="K111" s="26">
        <f t="shared" si="24"/>
        <v>5.4820067913264728E-2</v>
      </c>
      <c r="L111" s="26">
        <f t="shared" si="25"/>
        <v>0.08</v>
      </c>
      <c r="M111" s="69">
        <f t="shared" si="28"/>
        <v>3505.3155584497108</v>
      </c>
      <c r="N111" s="69">
        <f t="shared" si="29"/>
        <v>15070501.789186444</v>
      </c>
      <c r="O111" s="69">
        <f t="shared" si="37"/>
        <v>2783264.6248768363</v>
      </c>
      <c r="P111" s="70">
        <f t="shared" si="26"/>
        <v>8.1620358263575774</v>
      </c>
      <c r="Q111" s="70">
        <f t="shared" si="27"/>
        <v>0.45186083538912697</v>
      </c>
      <c r="R111" s="69">
        <f t="shared" si="38"/>
        <v>1505.2311976883748</v>
      </c>
      <c r="S111" s="69">
        <f t="shared" si="38"/>
        <v>6655.4520377004183</v>
      </c>
      <c r="T111" s="88">
        <f t="shared" si="30"/>
        <v>4.5787897615063855E-3</v>
      </c>
      <c r="U111" s="88">
        <f t="shared" si="35"/>
        <v>4.5787897615063855E-3</v>
      </c>
      <c r="V111" s="90">
        <f t="shared" si="31"/>
        <v>3.3358752972727501E-3</v>
      </c>
      <c r="W111" s="90">
        <f t="shared" si="32"/>
        <v>5.2869478874151277E-3</v>
      </c>
    </row>
    <row r="112" spans="6:23" x14ac:dyDescent="0.25">
      <c r="F112" s="3">
        <f t="shared" si="33"/>
        <v>8.9166666666666661</v>
      </c>
      <c r="G112" s="3">
        <f t="shared" si="34"/>
        <v>63.916666666666664</v>
      </c>
      <c r="H112" s="58">
        <f t="shared" si="22"/>
        <v>0</v>
      </c>
      <c r="I112" s="1">
        <f t="shared" si="23"/>
        <v>0</v>
      </c>
      <c r="J112" s="3">
        <f t="shared" si="36"/>
        <v>1</v>
      </c>
      <c r="K112" s="26">
        <f t="shared" si="24"/>
        <v>5.4820067913264728E-2</v>
      </c>
      <c r="L112" s="26">
        <f t="shared" si="25"/>
        <v>0.08</v>
      </c>
      <c r="M112" s="69">
        <f t="shared" si="28"/>
        <v>3521.3656614395886</v>
      </c>
      <c r="N112" s="69">
        <f t="shared" si="29"/>
        <v>15216940.603452848</v>
      </c>
      <c r="O112" s="69">
        <f t="shared" si="37"/>
        <v>2816924.4818869773</v>
      </c>
      <c r="P112" s="70">
        <f t="shared" si="26"/>
        <v>8.1666041653503498</v>
      </c>
      <c r="Q112" s="70">
        <f t="shared" si="27"/>
        <v>0.45245060270917203</v>
      </c>
      <c r="R112" s="69">
        <f t="shared" si="38"/>
        <v>1510.254375960232</v>
      </c>
      <c r="S112" s="69">
        <f t="shared" si="38"/>
        <v>6690.6305833885526</v>
      </c>
      <c r="T112" s="88">
        <f t="shared" si="30"/>
        <v>4.5787897615061635E-3</v>
      </c>
      <c r="U112" s="88">
        <f t="shared" si="35"/>
        <v>4.5787897615061635E-3</v>
      </c>
      <c r="V112" s="90">
        <f t="shared" si="31"/>
        <v>3.3371473296404108E-3</v>
      </c>
      <c r="W112" s="90">
        <f t="shared" si="32"/>
        <v>5.2856733830943803E-3</v>
      </c>
    </row>
    <row r="113" spans="6:23" x14ac:dyDescent="0.25">
      <c r="F113" s="3">
        <f t="shared" si="33"/>
        <v>9</v>
      </c>
      <c r="G113" s="3">
        <f t="shared" si="34"/>
        <v>64</v>
      </c>
      <c r="H113" s="58">
        <f t="shared" si="22"/>
        <v>119.50925686223108</v>
      </c>
      <c r="I113" s="1">
        <f t="shared" si="23"/>
        <v>0</v>
      </c>
      <c r="J113" s="3">
        <f t="shared" si="36"/>
        <v>1</v>
      </c>
      <c r="K113" s="26">
        <f t="shared" si="24"/>
        <v>4.2483604910320785E-2</v>
      </c>
      <c r="L113" s="26">
        <f t="shared" si="25"/>
        <v>0.06</v>
      </c>
      <c r="M113" s="69">
        <f t="shared" si="28"/>
        <v>3656.9985113389398</v>
      </c>
      <c r="N113" s="69">
        <f t="shared" si="29"/>
        <v>16224610.237912644</v>
      </c>
      <c r="O113" s="69">
        <f t="shared" si="37"/>
        <v>2850972.1259774212</v>
      </c>
      <c r="P113" s="70">
        <f t="shared" si="26"/>
        <v>8.2043980110776378</v>
      </c>
      <c r="Q113" s="70">
        <f t="shared" si="27"/>
        <v>0.43959501338616036</v>
      </c>
      <c r="R113" s="69">
        <f t="shared" si="38"/>
        <v>1611.155127187681</v>
      </c>
      <c r="S113" s="69">
        <f t="shared" si="38"/>
        <v>6842.0698558157665</v>
      </c>
      <c r="T113" s="88">
        <f t="shared" si="30"/>
        <v>4.5787897615063855E-3</v>
      </c>
      <c r="U113" s="88">
        <f t="shared" si="35"/>
        <v>4.5787897615063855E-3</v>
      </c>
      <c r="V113" s="90">
        <f t="shared" si="31"/>
        <v>-1.2321437984876282E-2</v>
      </c>
      <c r="W113" s="90">
        <f t="shared" si="32"/>
        <v>4.7723477132721737E-3</v>
      </c>
    </row>
    <row r="114" spans="6:23" x14ac:dyDescent="0.25">
      <c r="F114" s="3">
        <f t="shared" si="33"/>
        <v>9.0833333333333339</v>
      </c>
      <c r="G114" s="3">
        <f t="shared" si="34"/>
        <v>64.083333333333329</v>
      </c>
      <c r="H114" s="58">
        <f t="shared" si="22"/>
        <v>0</v>
      </c>
      <c r="I114" s="1">
        <f t="shared" si="23"/>
        <v>0</v>
      </c>
      <c r="J114" s="3">
        <f t="shared" si="36"/>
        <v>1</v>
      </c>
      <c r="K114" s="26">
        <f t="shared" si="24"/>
        <v>4.2483604910320785E-2</v>
      </c>
      <c r="L114" s="26">
        <f t="shared" si="25"/>
        <v>0.06</v>
      </c>
      <c r="M114" s="69">
        <f t="shared" si="28"/>
        <v>3669.9683296449034</v>
      </c>
      <c r="N114" s="69">
        <f t="shared" si="29"/>
        <v>16344800.602467749</v>
      </c>
      <c r="O114" s="69">
        <f t="shared" si="37"/>
        <v>2876133.0618711468</v>
      </c>
      <c r="P114" s="70">
        <f t="shared" si="26"/>
        <v>8.2079383114868314</v>
      </c>
      <c r="Q114" s="70">
        <f t="shared" si="27"/>
        <v>0.43993610421739471</v>
      </c>
      <c r="R114" s="69">
        <f t="shared" si="38"/>
        <v>1615.7199518502016</v>
      </c>
      <c r="S114" s="69">
        <f t="shared" si="38"/>
        <v>6869.1587171183037</v>
      </c>
      <c r="T114" s="88">
        <f t="shared" si="30"/>
        <v>3.5465746747638249E-3</v>
      </c>
      <c r="U114" s="88">
        <f t="shared" si="35"/>
        <v>3.5465746747638249E-3</v>
      </c>
      <c r="V114" s="90">
        <f t="shared" si="31"/>
        <v>2.8332620400672859E-3</v>
      </c>
      <c r="W114" s="90">
        <f t="shared" si="32"/>
        <v>3.9591617556362646E-3</v>
      </c>
    </row>
    <row r="115" spans="6:23" x14ac:dyDescent="0.25">
      <c r="F115" s="3">
        <f t="shared" si="33"/>
        <v>9.1666666666666661</v>
      </c>
      <c r="G115" s="3">
        <f t="shared" si="34"/>
        <v>64.166666666666671</v>
      </c>
      <c r="H115" s="58">
        <f t="shared" si="22"/>
        <v>0</v>
      </c>
      <c r="I115" s="1">
        <f t="shared" si="23"/>
        <v>0</v>
      </c>
      <c r="J115" s="3">
        <f t="shared" si="36"/>
        <v>1</v>
      </c>
      <c r="K115" s="26">
        <f t="shared" si="24"/>
        <v>4.2483604910320785E-2</v>
      </c>
      <c r="L115" s="26">
        <f t="shared" si="25"/>
        <v>0.06</v>
      </c>
      <c r="M115" s="69">
        <f t="shared" si="28"/>
        <v>3682.9841463800067</v>
      </c>
      <c r="N115" s="69">
        <f t="shared" si="29"/>
        <v>16465881.325775396</v>
      </c>
      <c r="O115" s="69">
        <f t="shared" si="37"/>
        <v>2901509.1032889299</v>
      </c>
      <c r="P115" s="70">
        <f t="shared" si="26"/>
        <v>8.211478611896025</v>
      </c>
      <c r="Q115" s="70">
        <f t="shared" si="27"/>
        <v>0.44027693079921687</v>
      </c>
      <c r="R115" s="69">
        <f t="shared" si="38"/>
        <v>1620.2984141223101</v>
      </c>
      <c r="S115" s="69">
        <f t="shared" si="38"/>
        <v>6896.3518300934675</v>
      </c>
      <c r="T115" s="88">
        <f t="shared" si="30"/>
        <v>3.5465746747636029E-3</v>
      </c>
      <c r="U115" s="88">
        <f t="shared" si="35"/>
        <v>3.5465746747636029E-3</v>
      </c>
      <c r="V115" s="90">
        <f t="shared" si="31"/>
        <v>2.8336979232481685E-3</v>
      </c>
      <c r="W115" s="90">
        <f t="shared" si="32"/>
        <v>3.958725383269579E-3</v>
      </c>
    </row>
    <row r="116" spans="6:23" x14ac:dyDescent="0.25">
      <c r="F116" s="3">
        <f t="shared" si="33"/>
        <v>9.25</v>
      </c>
      <c r="G116" s="3">
        <f t="shared" si="34"/>
        <v>64.25</v>
      </c>
      <c r="H116" s="58">
        <f t="shared" si="22"/>
        <v>0</v>
      </c>
      <c r="I116" s="1">
        <f t="shared" si="23"/>
        <v>0</v>
      </c>
      <c r="J116" s="3">
        <f t="shared" si="36"/>
        <v>1</v>
      </c>
      <c r="K116" s="26">
        <f t="shared" si="24"/>
        <v>4.2483604910320785E-2</v>
      </c>
      <c r="L116" s="26">
        <f t="shared" si="25"/>
        <v>0.06</v>
      </c>
      <c r="M116" s="69">
        <f t="shared" si="28"/>
        <v>3696.0461246811146</v>
      </c>
      <c r="N116" s="69">
        <f t="shared" si="29"/>
        <v>16587859.003528267</v>
      </c>
      <c r="O116" s="69">
        <f t="shared" si="37"/>
        <v>2927102.0477579813</v>
      </c>
      <c r="P116" s="70">
        <f t="shared" si="26"/>
        <v>8.2150189123052186</v>
      </c>
      <c r="Q116" s="70">
        <f t="shared" si="27"/>
        <v>0.44061749374483322</v>
      </c>
      <c r="R116" s="69">
        <f t="shared" si="38"/>
        <v>1624.8905549956621</v>
      </c>
      <c r="S116" s="69">
        <f t="shared" si="38"/>
        <v>6923.6495907426033</v>
      </c>
      <c r="T116" s="88">
        <f t="shared" si="30"/>
        <v>3.5465746747638249E-3</v>
      </c>
      <c r="U116" s="88">
        <f t="shared" si="35"/>
        <v>3.5465746747638249E-3</v>
      </c>
      <c r="V116" s="90">
        <f t="shared" si="31"/>
        <v>2.8341327951244555E-3</v>
      </c>
      <c r="W116" s="90">
        <f t="shared" si="32"/>
        <v>3.9582900237220553E-3</v>
      </c>
    </row>
    <row r="117" spans="6:23" x14ac:dyDescent="0.25">
      <c r="F117" s="3">
        <f t="shared" si="33"/>
        <v>9.3333333333333339</v>
      </c>
      <c r="G117" s="3">
        <f t="shared" si="34"/>
        <v>64.333333333333329</v>
      </c>
      <c r="H117" s="58">
        <f t="shared" si="22"/>
        <v>0</v>
      </c>
      <c r="I117" s="1">
        <f t="shared" si="23"/>
        <v>0</v>
      </c>
      <c r="J117" s="3">
        <f t="shared" si="36"/>
        <v>1</v>
      </c>
      <c r="K117" s="26">
        <f t="shared" si="24"/>
        <v>4.2483604910320785E-2</v>
      </c>
      <c r="L117" s="26">
        <f t="shared" si="25"/>
        <v>0.06</v>
      </c>
      <c r="M117" s="69">
        <f t="shared" si="28"/>
        <v>3709.1544282636678</v>
      </c>
      <c r="N117" s="69">
        <f t="shared" si="29"/>
        <v>16710740.28027931</v>
      </c>
      <c r="O117" s="69">
        <f t="shared" si="37"/>
        <v>2952913.7075713333</v>
      </c>
      <c r="P117" s="70">
        <f t="shared" si="26"/>
        <v>8.2185592127144123</v>
      </c>
      <c r="Q117" s="70">
        <f t="shared" si="27"/>
        <v>0.44095779366508292</v>
      </c>
      <c r="R117" s="69">
        <f t="shared" si="38"/>
        <v>1629.4964155883545</v>
      </c>
      <c r="S117" s="69">
        <f t="shared" si="38"/>
        <v>6951.052396553735</v>
      </c>
      <c r="T117" s="88">
        <f t="shared" si="30"/>
        <v>3.5465746747638249E-3</v>
      </c>
      <c r="U117" s="88">
        <f t="shared" si="35"/>
        <v>3.5465746747638249E-3</v>
      </c>
      <c r="V117" s="90">
        <f t="shared" si="31"/>
        <v>2.8345666596016894E-3</v>
      </c>
      <c r="W117" s="90">
        <f t="shared" si="32"/>
        <v>3.9578556730790471E-3</v>
      </c>
    </row>
    <row r="118" spans="6:23" x14ac:dyDescent="0.25">
      <c r="F118" s="3">
        <f t="shared" si="33"/>
        <v>9.4166666666666661</v>
      </c>
      <c r="G118" s="3">
        <f t="shared" si="34"/>
        <v>64.416666666666671</v>
      </c>
      <c r="H118" s="58">
        <f t="shared" si="22"/>
        <v>0</v>
      </c>
      <c r="I118" s="1">
        <f t="shared" si="23"/>
        <v>0</v>
      </c>
      <c r="J118" s="3">
        <f t="shared" si="36"/>
        <v>1</v>
      </c>
      <c r="K118" s="26">
        <f t="shared" si="24"/>
        <v>4.2483604910320785E-2</v>
      </c>
      <c r="L118" s="26">
        <f t="shared" si="25"/>
        <v>0.06</v>
      </c>
      <c r="M118" s="69">
        <f t="shared" si="28"/>
        <v>3722.3092214237349</v>
      </c>
      <c r="N118" s="69">
        <f t="shared" si="29"/>
        <v>16834531.849803686</v>
      </c>
      <c r="O118" s="69">
        <f t="shared" si="37"/>
        <v>2978945.9099075142</v>
      </c>
      <c r="P118" s="70">
        <f t="shared" si="26"/>
        <v>8.2220995131236059</v>
      </c>
      <c r="Q118" s="70">
        <f t="shared" si="27"/>
        <v>0.44129783116845028</v>
      </c>
      <c r="R118" s="69">
        <f t="shared" si="38"/>
        <v>1634.1160371453025</v>
      </c>
      <c r="S118" s="69">
        <f t="shared" si="38"/>
        <v>6978.5606465071696</v>
      </c>
      <c r="T118" s="88">
        <f t="shared" si="30"/>
        <v>3.5465746747636029E-3</v>
      </c>
      <c r="U118" s="88">
        <f t="shared" si="35"/>
        <v>3.5465746747636029E-3</v>
      </c>
      <c r="V118" s="90">
        <f t="shared" si="31"/>
        <v>2.8349995205605438E-3</v>
      </c>
      <c r="W118" s="90">
        <f t="shared" si="32"/>
        <v>3.9574223274554399E-3</v>
      </c>
    </row>
    <row r="119" spans="6:23" x14ac:dyDescent="0.25">
      <c r="F119" s="3">
        <f t="shared" si="33"/>
        <v>9.5</v>
      </c>
      <c r="G119" s="3">
        <f t="shared" si="34"/>
        <v>64.5</v>
      </c>
      <c r="H119" s="58">
        <f t="shared" si="22"/>
        <v>0</v>
      </c>
      <c r="I119" s="1">
        <f t="shared" si="23"/>
        <v>0</v>
      </c>
      <c r="J119" s="3">
        <f t="shared" si="36"/>
        <v>1</v>
      </c>
      <c r="K119" s="26">
        <f t="shared" si="24"/>
        <v>4.2483604910320785E-2</v>
      </c>
      <c r="L119" s="26">
        <f t="shared" si="25"/>
        <v>0.06</v>
      </c>
      <c r="M119" s="69">
        <f t="shared" si="28"/>
        <v>3735.5106690400762</v>
      </c>
      <c r="N119" s="69">
        <f t="shared" si="29"/>
        <v>16959240.455463402</v>
      </c>
      <c r="O119" s="69">
        <f t="shared" si="37"/>
        <v>3005200.4969511647</v>
      </c>
      <c r="P119" s="70">
        <f t="shared" si="26"/>
        <v>8.2256398135327995</v>
      </c>
      <c r="Q119" s="70">
        <f t="shared" si="27"/>
        <v>0.44163760686107534</v>
      </c>
      <c r="R119" s="69">
        <f t="shared" si="38"/>
        <v>1638.7494610386348</v>
      </c>
      <c r="S119" s="69">
        <f t="shared" si="38"/>
        <v>7006.1747410809667</v>
      </c>
      <c r="T119" s="88">
        <f t="shared" si="30"/>
        <v>3.5465746747638249E-3</v>
      </c>
      <c r="U119" s="88">
        <f t="shared" si="35"/>
        <v>3.5465746747638249E-3</v>
      </c>
      <c r="V119" s="90">
        <f t="shared" si="31"/>
        <v>2.8354313818659271E-3</v>
      </c>
      <c r="W119" s="90">
        <f t="shared" si="32"/>
        <v>3.9569899829727806E-3</v>
      </c>
    </row>
    <row r="120" spans="6:23" x14ac:dyDescent="0.25">
      <c r="F120" s="3">
        <f t="shared" si="33"/>
        <v>9.5833333333333339</v>
      </c>
      <c r="G120" s="3">
        <f t="shared" si="34"/>
        <v>64.583333333333329</v>
      </c>
      <c r="H120" s="58">
        <f t="shared" si="22"/>
        <v>0</v>
      </c>
      <c r="I120" s="1">
        <f t="shared" si="23"/>
        <v>0</v>
      </c>
      <c r="J120" s="3">
        <f t="shared" si="36"/>
        <v>1</v>
      </c>
      <c r="K120" s="26">
        <f t="shared" si="24"/>
        <v>4.2483604910320785E-2</v>
      </c>
      <c r="L120" s="26">
        <f t="shared" si="25"/>
        <v>0.06</v>
      </c>
      <c r="M120" s="69">
        <f t="shared" si="28"/>
        <v>3748.7589365762037</v>
      </c>
      <c r="N120" s="69">
        <f t="shared" si="29"/>
        <v>17084872.890574649</v>
      </c>
      <c r="O120" s="69">
        <f t="shared" si="37"/>
        <v>3031679.3260146994</v>
      </c>
      <c r="P120" s="70">
        <f t="shared" si="26"/>
        <v>8.2291801139419931</v>
      </c>
      <c r="Q120" s="70">
        <f t="shared" si="27"/>
        <v>0.44197712134677009</v>
      </c>
      <c r="R120" s="69">
        <f t="shared" si="38"/>
        <v>1643.3967287680791</v>
      </c>
      <c r="S120" s="69">
        <f t="shared" si="38"/>
        <v>7033.8950822566449</v>
      </c>
      <c r="T120" s="88">
        <f t="shared" si="30"/>
        <v>3.5465746747638249E-3</v>
      </c>
      <c r="U120" s="88">
        <f t="shared" si="35"/>
        <v>3.5465746747638249E-3</v>
      </c>
      <c r="V120" s="90">
        <f t="shared" si="31"/>
        <v>2.8358622473620976E-3</v>
      </c>
      <c r="W120" s="90">
        <f t="shared" si="32"/>
        <v>3.9565586357901417E-3</v>
      </c>
    </row>
    <row r="121" spans="6:23" x14ac:dyDescent="0.25">
      <c r="F121" s="3">
        <f t="shared" si="33"/>
        <v>9.6666666666666661</v>
      </c>
      <c r="G121" s="3">
        <f t="shared" si="34"/>
        <v>64.666666666666671</v>
      </c>
      <c r="H121" s="58">
        <f t="shared" si="22"/>
        <v>0</v>
      </c>
      <c r="I121" s="1">
        <f t="shared" si="23"/>
        <v>0</v>
      </c>
      <c r="J121" s="3">
        <f t="shared" si="36"/>
        <v>1</v>
      </c>
      <c r="K121" s="26">
        <f t="shared" si="24"/>
        <v>4.2483604910320785E-2</v>
      </c>
      <c r="L121" s="26">
        <f t="shared" si="25"/>
        <v>0.06</v>
      </c>
      <c r="M121" s="69">
        <f t="shared" si="28"/>
        <v>3762.0541900824587</v>
      </c>
      <c r="N121" s="69">
        <f t="shared" si="29"/>
        <v>17211435.998777855</v>
      </c>
      <c r="O121" s="69">
        <f t="shared" si="37"/>
        <v>3058384.2696608715</v>
      </c>
      <c r="P121" s="70">
        <f t="shared" si="26"/>
        <v>8.232720414351185</v>
      </c>
      <c r="Q121" s="70">
        <f t="shared" si="27"/>
        <v>0.44231637522702955</v>
      </c>
      <c r="R121" s="69">
        <f t="shared" si="38"/>
        <v>1648.0578819613338</v>
      </c>
      <c r="S121" s="69">
        <f t="shared" si="38"/>
        <v>7061.7220735246865</v>
      </c>
      <c r="T121" s="88">
        <f t="shared" si="30"/>
        <v>3.5465746747636029E-3</v>
      </c>
      <c r="U121" s="88">
        <f t="shared" si="35"/>
        <v>3.5465746747636029E-3</v>
      </c>
      <c r="V121" s="90">
        <f t="shared" si="31"/>
        <v>2.836292120861561E-3</v>
      </c>
      <c r="W121" s="90">
        <f t="shared" si="32"/>
        <v>3.9561282820719246E-3</v>
      </c>
    </row>
    <row r="122" spans="6:23" x14ac:dyDescent="0.25">
      <c r="F122" s="3">
        <f t="shared" si="33"/>
        <v>9.75</v>
      </c>
      <c r="G122" s="3">
        <f t="shared" si="34"/>
        <v>64.75</v>
      </c>
      <c r="H122" s="58">
        <f t="shared" si="22"/>
        <v>0</v>
      </c>
      <c r="I122" s="1">
        <f t="shared" si="23"/>
        <v>0</v>
      </c>
      <c r="J122" s="3">
        <f t="shared" si="36"/>
        <v>1</v>
      </c>
      <c r="K122" s="26">
        <f t="shared" si="24"/>
        <v>4.2483604910320785E-2</v>
      </c>
      <c r="L122" s="26">
        <f t="shared" si="25"/>
        <v>0.06</v>
      </c>
      <c r="M122" s="69">
        <f t="shared" si="28"/>
        <v>3775.3965961980944</v>
      </c>
      <c r="N122" s="69">
        <f t="shared" si="29"/>
        <v>17338936.674410488</v>
      </c>
      <c r="O122" s="69">
        <f t="shared" si="37"/>
        <v>3085317.2158263326</v>
      </c>
      <c r="P122" s="70">
        <f t="shared" si="26"/>
        <v>8.2362607147603786</v>
      </c>
      <c r="Q122" s="70">
        <f t="shared" si="27"/>
        <v>0.4426553691010402</v>
      </c>
      <c r="R122" s="69">
        <f t="shared" si="38"/>
        <v>1652.7329623744947</v>
      </c>
      <c r="S122" s="69">
        <f t="shared" si="38"/>
        <v>7089.6561198902964</v>
      </c>
      <c r="T122" s="88">
        <f t="shared" si="30"/>
        <v>3.5465746747638249E-3</v>
      </c>
      <c r="U122" s="88">
        <f t="shared" si="35"/>
        <v>3.5465746747638249E-3</v>
      </c>
      <c r="V122" s="90">
        <f t="shared" si="31"/>
        <v>2.836721006180376E-3</v>
      </c>
      <c r="W122" s="90">
        <f t="shared" si="32"/>
        <v>3.9556989180213886E-3</v>
      </c>
    </row>
    <row r="123" spans="6:23" x14ac:dyDescent="0.25">
      <c r="F123" s="3">
        <f t="shared" si="33"/>
        <v>9.8333333333333339</v>
      </c>
      <c r="G123" s="3">
        <f t="shared" si="34"/>
        <v>64.833333333333329</v>
      </c>
      <c r="H123" s="58">
        <f t="shared" si="22"/>
        <v>0</v>
      </c>
      <c r="I123" s="1">
        <f t="shared" si="23"/>
        <v>0</v>
      </c>
      <c r="J123" s="3">
        <f t="shared" si="36"/>
        <v>1</v>
      </c>
      <c r="K123" s="26">
        <f t="shared" si="24"/>
        <v>4.2483604910320785E-2</v>
      </c>
      <c r="L123" s="26">
        <f t="shared" si="25"/>
        <v>0.06</v>
      </c>
      <c r="M123" s="69">
        <f t="shared" si="28"/>
        <v>3788.7863221533603</v>
      </c>
      <c r="N123" s="69">
        <f t="shared" si="29"/>
        <v>17467381.862882603</v>
      </c>
      <c r="O123" s="69">
        <f t="shared" si="37"/>
        <v>3112480.0679462161</v>
      </c>
      <c r="P123" s="70">
        <f t="shared" si="26"/>
        <v>8.2398010151695722</v>
      </c>
      <c r="Q123" s="70">
        <f t="shared" si="27"/>
        <v>0.44299410356569957</v>
      </c>
      <c r="R123" s="69">
        <f t="shared" si="38"/>
        <v>1657.4220118923995</v>
      </c>
      <c r="S123" s="69">
        <f t="shared" si="38"/>
        <v>7117.6976278789052</v>
      </c>
      <c r="T123" s="88">
        <f t="shared" si="30"/>
        <v>3.5465746747638249E-3</v>
      </c>
      <c r="U123" s="88">
        <f t="shared" si="35"/>
        <v>3.5465746747638249E-3</v>
      </c>
      <c r="V123" s="90">
        <f t="shared" si="31"/>
        <v>2.8371489070853073E-3</v>
      </c>
      <c r="W123" s="90">
        <f t="shared" si="32"/>
        <v>3.9552705398415711E-3</v>
      </c>
    </row>
    <row r="124" spans="6:23" x14ac:dyDescent="0.25">
      <c r="F124" s="3">
        <f t="shared" si="33"/>
        <v>9.9166666666666661</v>
      </c>
      <c r="G124" s="3">
        <f t="shared" si="34"/>
        <v>64.916666666666671</v>
      </c>
      <c r="H124" s="58">
        <f t="shared" si="22"/>
        <v>0</v>
      </c>
      <c r="I124" s="1">
        <f t="shared" si="23"/>
        <v>0</v>
      </c>
      <c r="J124" s="3">
        <f t="shared" si="36"/>
        <v>1</v>
      </c>
      <c r="K124" s="26">
        <f t="shared" si="24"/>
        <v>4.2483604910320785E-2</v>
      </c>
      <c r="L124" s="26">
        <f t="shared" si="25"/>
        <v>0.06</v>
      </c>
      <c r="M124" s="69">
        <f t="shared" si="28"/>
        <v>3802.2235357715999</v>
      </c>
      <c r="N124" s="69">
        <f t="shared" si="29"/>
        <v>17596778.561055195</v>
      </c>
      <c r="O124" s="69">
        <f t="shared" si="37"/>
        <v>3139874.7450797074</v>
      </c>
      <c r="P124" s="70">
        <f t="shared" si="26"/>
        <v>8.2433413155787658</v>
      </c>
      <c r="Q124" s="70">
        <f t="shared" si="27"/>
        <v>0.44333257921562452</v>
      </c>
      <c r="R124" s="69">
        <f t="shared" si="38"/>
        <v>1662.1250725290461</v>
      </c>
      <c r="S124" s="69">
        <f t="shared" si="38"/>
        <v>7145.8470055419411</v>
      </c>
      <c r="T124" s="88">
        <f t="shared" si="30"/>
        <v>3.5465746747636029E-3</v>
      </c>
      <c r="U124" s="88">
        <f t="shared" si="35"/>
        <v>3.5465746747636029E-3</v>
      </c>
      <c r="V124" s="90">
        <f t="shared" si="31"/>
        <v>2.8375758273397889E-3</v>
      </c>
      <c r="W124" s="90">
        <f t="shared" si="32"/>
        <v>3.9548431437688158E-3</v>
      </c>
    </row>
    <row r="125" spans="6:23" x14ac:dyDescent="0.25">
      <c r="F125" s="3">
        <f t="shared" si="33"/>
        <v>10</v>
      </c>
      <c r="G125" s="3">
        <f t="shared" si="34"/>
        <v>65</v>
      </c>
      <c r="H125" s="58">
        <f t="shared" si="22"/>
        <v>0</v>
      </c>
      <c r="I125" s="1">
        <f t="shared" si="23"/>
        <v>10</v>
      </c>
      <c r="J125" s="3">
        <f t="shared" si="36"/>
        <v>0.9</v>
      </c>
      <c r="K125" s="26">
        <f t="shared" si="24"/>
        <v>3.3326262981831584E-2</v>
      </c>
      <c r="L125" s="26">
        <f t="shared" si="25"/>
        <v>0.05</v>
      </c>
      <c r="M125" s="69">
        <f t="shared" si="28"/>
        <v>3815.7084054713587</v>
      </c>
      <c r="N125" s="69">
        <f t="shared" si="29"/>
        <v>17727133.817621332</v>
      </c>
      <c r="O125" s="69">
        <f t="shared" si="37"/>
        <v>3167503.1820365526</v>
      </c>
      <c r="P125" s="70">
        <f t="shared" si="26"/>
        <v>8.2468816159879594</v>
      </c>
      <c r="Q125" s="70">
        <f t="shared" si="27"/>
        <v>0.44367079664316161</v>
      </c>
      <c r="R125" s="69">
        <f t="shared" si="38"/>
        <v>1666.8421864279885</v>
      </c>
      <c r="S125" s="69">
        <f t="shared" si="38"/>
        <v>7174.1046624625033</v>
      </c>
      <c r="T125" s="88">
        <f t="shared" si="30"/>
        <v>3.5465746747638249E-3</v>
      </c>
      <c r="U125" s="88">
        <f t="shared" si="35"/>
        <v>3.5465746747638249E-3</v>
      </c>
      <c r="V125" s="90">
        <f t="shared" si="31"/>
        <v>2.8380017706881588E-3</v>
      </c>
      <c r="W125" s="90">
        <f t="shared" si="32"/>
        <v>3.9544167260574525E-3</v>
      </c>
    </row>
    <row r="126" spans="6:23" x14ac:dyDescent="0.25">
      <c r="F126" s="3">
        <f t="shared" si="33"/>
        <v>10.083333333333334</v>
      </c>
      <c r="G126" s="3">
        <f t="shared" si="34"/>
        <v>65.083333333333329</v>
      </c>
      <c r="H126" s="58">
        <f t="shared" si="22"/>
        <v>0</v>
      </c>
      <c r="I126" s="1">
        <f t="shared" si="23"/>
        <v>0</v>
      </c>
      <c r="J126" s="3">
        <f t="shared" si="36"/>
        <v>1</v>
      </c>
      <c r="K126" s="26">
        <f t="shared" si="24"/>
        <v>3.3326262981831584E-2</v>
      </c>
      <c r="L126" s="26">
        <f t="shared" si="25"/>
        <v>0.05</v>
      </c>
      <c r="M126" s="69">
        <f t="shared" si="28"/>
        <v>3443.6880681938355</v>
      </c>
      <c r="N126" s="69">
        <f t="shared" si="29"/>
        <v>14441963.908879833</v>
      </c>
      <c r="O126" s="69">
        <f t="shared" si="37"/>
        <v>2582976.3978592418</v>
      </c>
      <c r="P126" s="70">
        <f t="shared" si="26"/>
        <v>8.1442982889119531</v>
      </c>
      <c r="Q126" s="70">
        <f t="shared" si="27"/>
        <v>0.44390551824381591</v>
      </c>
      <c r="R126" s="69">
        <f t="shared" si="38"/>
        <v>1503.592663880062</v>
      </c>
      <c r="S126" s="69">
        <f t="shared" si="38"/>
        <v>6476.4761411691024</v>
      </c>
      <c r="T126" s="88">
        <f t="shared" si="30"/>
        <v>2.7810485424812903E-3</v>
      </c>
      <c r="U126" s="88">
        <f t="shared" si="35"/>
        <v>2.7810485424812903E-3</v>
      </c>
      <c r="V126" s="90">
        <f t="shared" si="31"/>
        <v>2.2895562791585E-3</v>
      </c>
      <c r="W126" s="90">
        <f t="shared" si="32"/>
        <v>3.0637884266599968E-3</v>
      </c>
    </row>
    <row r="127" spans="6:23" x14ac:dyDescent="0.25">
      <c r="F127" s="3">
        <f t="shared" si="33"/>
        <v>10.166666666666666</v>
      </c>
      <c r="G127" s="3">
        <f t="shared" si="34"/>
        <v>65.166666666666671</v>
      </c>
      <c r="H127" s="58">
        <f t="shared" si="22"/>
        <v>0</v>
      </c>
      <c r="I127" s="1">
        <f t="shared" si="23"/>
        <v>0</v>
      </c>
      <c r="J127" s="3">
        <f t="shared" si="36"/>
        <v>1</v>
      </c>
      <c r="K127" s="26">
        <f t="shared" si="24"/>
        <v>3.3326262981831584E-2</v>
      </c>
      <c r="L127" s="26">
        <f t="shared" si="25"/>
        <v>0.05</v>
      </c>
      <c r="M127" s="69">
        <f t="shared" si="28"/>
        <v>3453.2651318766461</v>
      </c>
      <c r="N127" s="69">
        <f t="shared" si="29"/>
        <v>14525429.027570764</v>
      </c>
      <c r="O127" s="69">
        <f t="shared" si="37"/>
        <v>2600388.9565357342</v>
      </c>
      <c r="P127" s="70">
        <f t="shared" si="26"/>
        <v>8.1470754774937717</v>
      </c>
      <c r="Q127" s="70">
        <f t="shared" si="27"/>
        <v>0.44414011579753093</v>
      </c>
      <c r="R127" s="69">
        <f t="shared" si="38"/>
        <v>1507.0355313990217</v>
      </c>
      <c r="S127" s="69">
        <f t="shared" si="38"/>
        <v>6496.3173683133255</v>
      </c>
      <c r="T127" s="88">
        <f t="shared" si="30"/>
        <v>2.7810485424812903E-3</v>
      </c>
      <c r="U127" s="88">
        <f t="shared" si="35"/>
        <v>2.7810485424810683E-3</v>
      </c>
      <c r="V127" s="90">
        <f t="shared" si="31"/>
        <v>2.2897607853946678E-3</v>
      </c>
      <c r="W127" s="90">
        <f t="shared" si="32"/>
        <v>3.0635837624874984E-3</v>
      </c>
    </row>
    <row r="128" spans="6:23" x14ac:dyDescent="0.25">
      <c r="F128" s="3">
        <f t="shared" si="33"/>
        <v>10.25</v>
      </c>
      <c r="G128" s="3">
        <f t="shared" si="34"/>
        <v>65.25</v>
      </c>
      <c r="H128" s="58">
        <f t="shared" si="22"/>
        <v>0</v>
      </c>
      <c r="I128" s="1">
        <f t="shared" si="23"/>
        <v>0</v>
      </c>
      <c r="J128" s="3">
        <f t="shared" si="36"/>
        <v>1</v>
      </c>
      <c r="K128" s="26">
        <f t="shared" si="24"/>
        <v>3.3326262981831584E-2</v>
      </c>
      <c r="L128" s="26">
        <f t="shared" si="25"/>
        <v>0.05</v>
      </c>
      <c r="M128" s="69">
        <f t="shared" si="28"/>
        <v>3462.8688298384532</v>
      </c>
      <c r="N128" s="69">
        <f t="shared" si="29"/>
        <v>14609376.520132869</v>
      </c>
      <c r="O128" s="69">
        <f t="shared" si="37"/>
        <v>2617915.9874661323</v>
      </c>
      <c r="P128" s="70">
        <f t="shared" si="26"/>
        <v>8.1498526660755903</v>
      </c>
      <c r="Q128" s="70">
        <f t="shared" si="27"/>
        <v>0.44437458950076991</v>
      </c>
      <c r="R128" s="69">
        <f t="shared" si="38"/>
        <v>1510.4865899711276</v>
      </c>
      <c r="S128" s="69">
        <f t="shared" si="38"/>
        <v>6516.2180532614766</v>
      </c>
      <c r="T128" s="88">
        <f t="shared" si="30"/>
        <v>2.7810485424812903E-3</v>
      </c>
      <c r="U128" s="88">
        <f t="shared" si="35"/>
        <v>2.7810485424812903E-3</v>
      </c>
      <c r="V128" s="90">
        <f t="shared" si="31"/>
        <v>2.2899649677816658E-3</v>
      </c>
      <c r="W128" s="90">
        <f t="shared" si="32"/>
        <v>3.0633794225047861E-3</v>
      </c>
    </row>
    <row r="129" spans="6:23" x14ac:dyDescent="0.25">
      <c r="F129" s="3">
        <f t="shared" si="33"/>
        <v>10.333333333333334</v>
      </c>
      <c r="G129" s="3">
        <f t="shared" si="34"/>
        <v>65.333333333333329</v>
      </c>
      <c r="H129" s="58">
        <f t="shared" si="22"/>
        <v>0</v>
      </c>
      <c r="I129" s="1">
        <f t="shared" si="23"/>
        <v>0</v>
      </c>
      <c r="J129" s="3">
        <f t="shared" si="36"/>
        <v>1</v>
      </c>
      <c r="K129" s="26">
        <f t="shared" si="24"/>
        <v>3.3326262981831584E-2</v>
      </c>
      <c r="L129" s="26">
        <f t="shared" si="25"/>
        <v>0.05</v>
      </c>
      <c r="M129" s="69">
        <f t="shared" si="28"/>
        <v>3472.4992361504792</v>
      </c>
      <c r="N129" s="69">
        <f t="shared" si="29"/>
        <v>14693809.174372064</v>
      </c>
      <c r="O129" s="69">
        <f t="shared" si="37"/>
        <v>2635558.2293064017</v>
      </c>
      <c r="P129" s="70">
        <f t="shared" si="26"/>
        <v>8.1526298546574107</v>
      </c>
      <c r="Q129" s="70">
        <f t="shared" si="27"/>
        <v>0.44460893954947694</v>
      </c>
      <c r="R129" s="69">
        <f t="shared" si="38"/>
        <v>1513.9458592733417</v>
      </c>
      <c r="S129" s="69">
        <f t="shared" si="38"/>
        <v>6536.1783721413804</v>
      </c>
      <c r="T129" s="88">
        <f t="shared" si="30"/>
        <v>2.7810485424812903E-3</v>
      </c>
      <c r="U129" s="88">
        <f t="shared" si="35"/>
        <v>2.7810485424812903E-3</v>
      </c>
      <c r="V129" s="90">
        <f t="shared" si="31"/>
        <v>2.2901688271725895E-3</v>
      </c>
      <c r="W129" s="90">
        <f t="shared" si="32"/>
        <v>3.0631754058496607E-3</v>
      </c>
    </row>
    <row r="130" spans="6:23" x14ac:dyDescent="0.25">
      <c r="F130" s="3">
        <f t="shared" si="33"/>
        <v>10.416666666666666</v>
      </c>
      <c r="G130" s="3">
        <f t="shared" si="34"/>
        <v>65.416666666666671</v>
      </c>
      <c r="H130" s="58">
        <f t="shared" si="22"/>
        <v>0</v>
      </c>
      <c r="I130" s="1">
        <f t="shared" si="23"/>
        <v>0</v>
      </c>
      <c r="J130" s="3">
        <f t="shared" si="36"/>
        <v>1</v>
      </c>
      <c r="K130" s="26">
        <f t="shared" si="24"/>
        <v>3.3326262981831584E-2</v>
      </c>
      <c r="L130" s="26">
        <f t="shared" si="25"/>
        <v>0.05</v>
      </c>
      <c r="M130" s="69">
        <f t="shared" si="28"/>
        <v>3482.1564250899428</v>
      </c>
      <c r="N130" s="69">
        <f t="shared" si="29"/>
        <v>14778729.794205962</v>
      </c>
      <c r="O130" s="69">
        <f t="shared" si="37"/>
        <v>2653316.4254107922</v>
      </c>
      <c r="P130" s="70">
        <f t="shared" si="26"/>
        <v>8.1554070432392294</v>
      </c>
      <c r="Q130" s="70">
        <f t="shared" si="27"/>
        <v>0.4448431661390832</v>
      </c>
      <c r="R130" s="69">
        <f t="shared" si="38"/>
        <v>1517.4133590306374</v>
      </c>
      <c r="S130" s="69">
        <f t="shared" si="38"/>
        <v>6556.1985015977016</v>
      </c>
      <c r="T130" s="88">
        <f t="shared" si="30"/>
        <v>2.7810485424812903E-3</v>
      </c>
      <c r="U130" s="88">
        <f t="shared" si="35"/>
        <v>2.7810485424810683E-3</v>
      </c>
      <c r="V130" s="90">
        <f t="shared" si="31"/>
        <v>2.2903723644120966E-3</v>
      </c>
      <c r="W130" s="90">
        <f t="shared" si="32"/>
        <v>3.0629717116734678E-3</v>
      </c>
    </row>
    <row r="131" spans="6:23" x14ac:dyDescent="0.25">
      <c r="F131" s="3">
        <f t="shared" si="33"/>
        <v>10.5</v>
      </c>
      <c r="G131" s="3">
        <f t="shared" si="34"/>
        <v>65.5</v>
      </c>
      <c r="H131" s="58">
        <f t="shared" si="22"/>
        <v>0</v>
      </c>
      <c r="I131" s="1">
        <f t="shared" si="23"/>
        <v>0</v>
      </c>
      <c r="J131" s="3">
        <f t="shared" si="36"/>
        <v>1</v>
      </c>
      <c r="K131" s="26">
        <f t="shared" si="24"/>
        <v>3.3326262981831584E-2</v>
      </c>
      <c r="L131" s="26">
        <f t="shared" si="25"/>
        <v>0.05</v>
      </c>
      <c r="M131" s="69">
        <f t="shared" si="28"/>
        <v>3491.8404711406311</v>
      </c>
      <c r="N131" s="69">
        <f t="shared" si="29"/>
        <v>14864141.199756986</v>
      </c>
      <c r="O131" s="69">
        <f t="shared" si="37"/>
        <v>2671191.3238613605</v>
      </c>
      <c r="P131" s="70">
        <f t="shared" si="26"/>
        <v>8.1581842318210498</v>
      </c>
      <c r="Q131" s="70">
        <f t="shared" si="27"/>
        <v>0.4450772694645016</v>
      </c>
      <c r="R131" s="69">
        <f t="shared" si="38"/>
        <v>1520.8891090161394</v>
      </c>
      <c r="S131" s="69">
        <f t="shared" si="38"/>
        <v>6576.2786187934353</v>
      </c>
      <c r="T131" s="88">
        <f t="shared" si="30"/>
        <v>2.7810485424812903E-3</v>
      </c>
      <c r="U131" s="88">
        <f t="shared" si="35"/>
        <v>2.7810485424812903E-3</v>
      </c>
      <c r="V131" s="90">
        <f t="shared" si="31"/>
        <v>2.290575580356391E-3</v>
      </c>
      <c r="W131" s="90">
        <f t="shared" si="32"/>
        <v>3.062768339128219E-3</v>
      </c>
    </row>
    <row r="132" spans="6:23" x14ac:dyDescent="0.25">
      <c r="F132" s="3">
        <f t="shared" si="33"/>
        <v>10.583333333333334</v>
      </c>
      <c r="G132" s="3">
        <f t="shared" si="34"/>
        <v>65.583333333333329</v>
      </c>
      <c r="H132" s="58">
        <f t="shared" si="22"/>
        <v>0</v>
      </c>
      <c r="I132" s="1">
        <f t="shared" si="23"/>
        <v>0</v>
      </c>
      <c r="J132" s="3">
        <f t="shared" si="36"/>
        <v>1</v>
      </c>
      <c r="K132" s="26">
        <f t="shared" si="24"/>
        <v>3.3326262981831584E-2</v>
      </c>
      <c r="L132" s="26">
        <f t="shared" si="25"/>
        <v>0.05</v>
      </c>
      <c r="M132" s="69">
        <f t="shared" si="28"/>
        <v>3501.551448993474</v>
      </c>
      <c r="N132" s="69">
        <f t="shared" si="29"/>
        <v>14950046.227446027</v>
      </c>
      <c r="O132" s="69">
        <f t="shared" si="37"/>
        <v>2689183.6774977297</v>
      </c>
      <c r="P132" s="70">
        <f t="shared" si="26"/>
        <v>8.1609614204028684</v>
      </c>
      <c r="Q132" s="70">
        <f t="shared" si="27"/>
        <v>0.44531124972013686</v>
      </c>
      <c r="R132" s="69">
        <f t="shared" si="38"/>
        <v>1524.3731290512133</v>
      </c>
      <c r="S132" s="69">
        <f t="shared" si="38"/>
        <v>6596.4189014113854</v>
      </c>
      <c r="T132" s="88">
        <f t="shared" si="30"/>
        <v>2.7810485424812903E-3</v>
      </c>
      <c r="U132" s="88">
        <f t="shared" si="35"/>
        <v>2.7810485424812903E-3</v>
      </c>
      <c r="V132" s="90">
        <f t="shared" si="31"/>
        <v>2.2907784758401384E-3</v>
      </c>
      <c r="W132" s="90">
        <f t="shared" si="32"/>
        <v>3.0625652873639275E-3</v>
      </c>
    </row>
    <row r="133" spans="6:23" x14ac:dyDescent="0.25">
      <c r="F133" s="3">
        <f t="shared" si="33"/>
        <v>10.666666666666666</v>
      </c>
      <c r="G133" s="3">
        <f t="shared" si="34"/>
        <v>65.666666666666671</v>
      </c>
      <c r="H133" s="58">
        <f t="shared" ref="H133:H196" si="39">$D$6*(INT(F133)=F133)*(F133&lt;$D$5)*(1+$D$10)^FLOOR(F133,1)</f>
        <v>0</v>
      </c>
      <c r="I133" s="1">
        <f t="shared" ref="I133:I196" si="40">($D$5+$D$8-F133)*(F133&gt;=$D$5)*(INT(F133)=F133)</f>
        <v>0</v>
      </c>
      <c r="J133" s="3">
        <f t="shared" si="36"/>
        <v>1</v>
      </c>
      <c r="K133" s="26">
        <f t="shared" ref="K133:K196" si="41">INDEX($C$14:$C$22,MATCH(G133,$B$14:$B$22,1))</f>
        <v>3.3326262981831584E-2</v>
      </c>
      <c r="L133" s="26">
        <f t="shared" ref="L133:L196" si="42">INDEX($D$14:$D$22,MATCH(G133,$B$14:$B$22,1))</f>
        <v>0.05</v>
      </c>
      <c r="M133" s="69">
        <f t="shared" si="28"/>
        <v>3511.2894335471206</v>
      </c>
      <c r="N133" s="69">
        <f t="shared" si="29"/>
        <v>15036447.730086638</v>
      </c>
      <c r="O133" s="69">
        <f t="shared" si="37"/>
        <v>2707294.2439469788</v>
      </c>
      <c r="P133" s="70">
        <f t="shared" ref="P133:P196" si="43">LN(M133)</f>
        <v>8.1637386089846871</v>
      </c>
      <c r="Q133" s="70">
        <f t="shared" ref="Q133:Q196" si="44">SQRT(LN(1+O133*EXP(-2*P133)))</f>
        <v>0.44554510709987999</v>
      </c>
      <c r="R133" s="69">
        <f t="shared" si="38"/>
        <v>1527.8654390056095</v>
      </c>
      <c r="S133" s="69">
        <f t="shared" si="38"/>
        <v>6616.6195276557528</v>
      </c>
      <c r="T133" s="88">
        <f t="shared" si="30"/>
        <v>2.7810485424812903E-3</v>
      </c>
      <c r="U133" s="88">
        <f t="shared" si="35"/>
        <v>2.7810485424810683E-3</v>
      </c>
      <c r="V133" s="90">
        <f t="shared" si="31"/>
        <v>2.2909810517126594E-3</v>
      </c>
      <c r="W133" s="90">
        <f t="shared" si="32"/>
        <v>3.0623625555443734E-3</v>
      </c>
    </row>
    <row r="134" spans="6:23" x14ac:dyDescent="0.25">
      <c r="F134" s="3">
        <f t="shared" si="33"/>
        <v>10.75</v>
      </c>
      <c r="G134" s="3">
        <f t="shared" si="34"/>
        <v>65.75</v>
      </c>
      <c r="H134" s="58">
        <f t="shared" si="39"/>
        <v>0</v>
      </c>
      <c r="I134" s="1">
        <f t="shared" si="40"/>
        <v>0</v>
      </c>
      <c r="J134" s="3">
        <f t="shared" si="36"/>
        <v>1</v>
      </c>
      <c r="K134" s="26">
        <f t="shared" si="41"/>
        <v>3.3326262981831584E-2</v>
      </c>
      <c r="L134" s="26">
        <f t="shared" si="42"/>
        <v>0.05</v>
      </c>
      <c r="M134" s="69">
        <f t="shared" ref="M134:M197" si="45">H134+M133*(EXP(K133*(F134-F133)))*J133</f>
        <v>3521.0544999085168</v>
      </c>
      <c r="N134" s="69">
        <f t="shared" ref="N134:N197" si="46">H134^2+N133*J133^2*(EXP((2*K133+L133^2)*(F134-F133)))+2*H134*M133*J133*(EXP(K133*(F134-F133)))</f>
        <v>15123348.576979766</v>
      </c>
      <c r="O134" s="69">
        <f t="shared" si="37"/>
        <v>2725523.7856537495</v>
      </c>
      <c r="P134" s="70">
        <f t="shared" si="43"/>
        <v>8.1665157975665075</v>
      </c>
      <c r="Q134" s="70">
        <f t="shared" si="44"/>
        <v>0.4457788417971138</v>
      </c>
      <c r="R134" s="69">
        <f t="shared" si="38"/>
        <v>1531.3660587975728</v>
      </c>
      <c r="S134" s="69">
        <f t="shared" si="38"/>
        <v>6636.8806762536005</v>
      </c>
      <c r="T134" s="88">
        <f t="shared" ref="T134:T197" si="47">(M134-H134)/(J133*(M133))-1</f>
        <v>2.7810485424812903E-3</v>
      </c>
      <c r="U134" s="88">
        <f t="shared" si="35"/>
        <v>2.7810485424812903E-3</v>
      </c>
      <c r="V134" s="90">
        <f t="shared" ref="V134:V197" si="48">(R134-H134)/(J133*R133)-1</f>
        <v>2.2911833088139488E-3</v>
      </c>
      <c r="W134" s="90">
        <f t="shared" ref="W134:W197" si="49">(S134-H134)/(J133*S133)-1</f>
        <v>3.0621601428284517E-3</v>
      </c>
    </row>
    <row r="135" spans="6:23" x14ac:dyDescent="0.25">
      <c r="F135" s="3">
        <f t="shared" ref="F135:F198" si="50">(12*F134+1)/12</f>
        <v>10.833333333333334</v>
      </c>
      <c r="G135" s="3">
        <f t="shared" ref="G135:G198" si="51">$G$5+F135</f>
        <v>65.833333333333329</v>
      </c>
      <c r="H135" s="58">
        <f t="shared" si="39"/>
        <v>0</v>
      </c>
      <c r="I135" s="1">
        <f t="shared" si="40"/>
        <v>0</v>
      </c>
      <c r="J135" s="3">
        <f t="shared" si="36"/>
        <v>1</v>
      </c>
      <c r="K135" s="26">
        <f t="shared" si="41"/>
        <v>3.3326262981831584E-2</v>
      </c>
      <c r="L135" s="26">
        <f t="shared" si="42"/>
        <v>0.05</v>
      </c>
      <c r="M135" s="69">
        <f t="shared" si="45"/>
        <v>3530.8467233934848</v>
      </c>
      <c r="N135" s="69">
        <f t="shared" si="46"/>
        <v>15210751.654009048</v>
      </c>
      <c r="O135" s="69">
        <f t="shared" si="37"/>
        <v>2743873.0699105393</v>
      </c>
      <c r="P135" s="70">
        <f t="shared" si="43"/>
        <v>8.1692929861483261</v>
      </c>
      <c r="Q135" s="70">
        <f t="shared" si="44"/>
        <v>0.44601245400471673</v>
      </c>
      <c r="R135" s="69">
        <f t="shared" si="38"/>
        <v>1534.8750083939392</v>
      </c>
      <c r="S135" s="69">
        <f t="shared" si="38"/>
        <v>6657.2025264563717</v>
      </c>
      <c r="T135" s="88">
        <f t="shared" si="47"/>
        <v>2.7810485424812903E-3</v>
      </c>
      <c r="U135" s="88">
        <f t="shared" ref="U135:U198" si="52">EXP(K134)^(F135-F134)-1</f>
        <v>2.7810485424812903E-3</v>
      </c>
      <c r="V135" s="90">
        <f t="shared" si="48"/>
        <v>2.2913852479671259E-3</v>
      </c>
      <c r="W135" s="90">
        <f t="shared" si="49"/>
        <v>3.0619580483768338E-3</v>
      </c>
    </row>
    <row r="136" spans="6:23" x14ac:dyDescent="0.25">
      <c r="F136" s="3">
        <f t="shared" si="50"/>
        <v>10.916666666666666</v>
      </c>
      <c r="G136" s="3">
        <f t="shared" si="51"/>
        <v>65.916666666666671</v>
      </c>
      <c r="H136" s="58">
        <f t="shared" si="39"/>
        <v>0</v>
      </c>
      <c r="I136" s="1">
        <f t="shared" si="40"/>
        <v>0</v>
      </c>
      <c r="J136" s="3">
        <f t="shared" si="36"/>
        <v>1</v>
      </c>
      <c r="K136" s="26">
        <f t="shared" si="41"/>
        <v>3.3326262981831584E-2</v>
      </c>
      <c r="L136" s="26">
        <f t="shared" si="42"/>
        <v>0.05</v>
      </c>
      <c r="M136" s="69">
        <f t="shared" si="45"/>
        <v>3540.666179527303</v>
      </c>
      <c r="N136" s="69">
        <f t="shared" si="46"/>
        <v>15298659.863736641</v>
      </c>
      <c r="O136" s="69">
        <f t="shared" si="37"/>
        <v>2762342.8688881733</v>
      </c>
      <c r="P136" s="70">
        <f t="shared" si="43"/>
        <v>8.1720701747301465</v>
      </c>
      <c r="Q136" s="70">
        <f t="shared" si="44"/>
        <v>0.44624594391505956</v>
      </c>
      <c r="R136" s="69">
        <f t="shared" si="38"/>
        <v>1538.3923078102953</v>
      </c>
      <c r="S136" s="69">
        <f t="shared" si="38"/>
        <v>6677.5852580414567</v>
      </c>
      <c r="T136" s="88">
        <f t="shared" si="47"/>
        <v>2.7810485424812903E-3</v>
      </c>
      <c r="U136" s="88">
        <f t="shared" si="52"/>
        <v>2.7810485424810683E-3</v>
      </c>
      <c r="V136" s="90">
        <f t="shared" si="48"/>
        <v>2.2915868700190689E-3</v>
      </c>
      <c r="W136" s="90">
        <f t="shared" si="49"/>
        <v>3.0617562713590729E-3</v>
      </c>
    </row>
    <row r="137" spans="6:23" x14ac:dyDescent="0.25">
      <c r="F137" s="3">
        <f t="shared" si="50"/>
        <v>11</v>
      </c>
      <c r="G137" s="3">
        <f t="shared" si="51"/>
        <v>66</v>
      </c>
      <c r="H137" s="58">
        <f t="shared" si="39"/>
        <v>0</v>
      </c>
      <c r="I137" s="1">
        <f t="shared" si="40"/>
        <v>9</v>
      </c>
      <c r="J137" s="3">
        <f t="shared" si="36"/>
        <v>0.88888888888888884</v>
      </c>
      <c r="K137" s="26">
        <f t="shared" si="41"/>
        <v>2.7183997094163859E-2</v>
      </c>
      <c r="L137" s="26">
        <f t="shared" si="42"/>
        <v>4.4999999999999998E-2</v>
      </c>
      <c r="M137" s="69">
        <f t="shared" si="45"/>
        <v>3550.5129440452902</v>
      </c>
      <c r="N137" s="69">
        <f t="shared" si="46"/>
        <v>15387076.125499615</v>
      </c>
      <c r="O137" s="69">
        <f t="shared" si="37"/>
        <v>2780933.9596664608</v>
      </c>
      <c r="P137" s="70">
        <f t="shared" si="43"/>
        <v>8.1748473633119652</v>
      </c>
      <c r="Q137" s="70">
        <f t="shared" si="44"/>
        <v>0.44647931172001215</v>
      </c>
      <c r="R137" s="69">
        <f t="shared" si="38"/>
        <v>1541.9179771110557</v>
      </c>
      <c r="S137" s="69">
        <f t="shared" si="38"/>
        <v>6698.0290513137043</v>
      </c>
      <c r="T137" s="88">
        <f t="shared" si="47"/>
        <v>2.7810485424812903E-3</v>
      </c>
      <c r="U137" s="88">
        <f t="shared" si="52"/>
        <v>2.7810485424812903E-3</v>
      </c>
      <c r="V137" s="90">
        <f t="shared" si="48"/>
        <v>2.2917881757864578E-3</v>
      </c>
      <c r="W137" s="90">
        <f t="shared" si="49"/>
        <v>3.0615548109442781E-3</v>
      </c>
    </row>
    <row r="138" spans="6:23" x14ac:dyDescent="0.25">
      <c r="F138" s="3">
        <f t="shared" si="50"/>
        <v>11.083333333333334</v>
      </c>
      <c r="G138" s="3">
        <f t="shared" si="51"/>
        <v>66.083333333333329</v>
      </c>
      <c r="H138" s="58">
        <f t="shared" si="39"/>
        <v>0</v>
      </c>
      <c r="I138" s="1">
        <f t="shared" si="40"/>
        <v>0</v>
      </c>
      <c r="J138" s="3">
        <f t="shared" si="36"/>
        <v>1</v>
      </c>
      <c r="K138" s="26">
        <f t="shared" si="41"/>
        <v>2.7183997094163859E-2</v>
      </c>
      <c r="L138" s="26">
        <f t="shared" si="42"/>
        <v>4.4999999999999998E-2</v>
      </c>
      <c r="M138" s="69">
        <f t="shared" si="45"/>
        <v>3163.1690271423904</v>
      </c>
      <c r="N138" s="69">
        <f t="shared" si="46"/>
        <v>12214958.281125417</v>
      </c>
      <c r="O138" s="69">
        <f t="shared" si="37"/>
        <v>2209319.9868524801</v>
      </c>
      <c r="P138" s="70">
        <f t="shared" si="43"/>
        <v>8.0593296607467622</v>
      </c>
      <c r="Q138" s="70">
        <f t="shared" si="44"/>
        <v>0.44666825026408108</v>
      </c>
      <c r="R138" s="69">
        <f t="shared" si="38"/>
        <v>1373.1594153651822</v>
      </c>
      <c r="S138" s="69">
        <f t="shared" si="38"/>
        <v>5968.6573962286866</v>
      </c>
      <c r="T138" s="88">
        <f t="shared" si="47"/>
        <v>2.2679008967996239E-3</v>
      </c>
      <c r="U138" s="88">
        <f t="shared" si="52"/>
        <v>2.2679008967996239E-3</v>
      </c>
      <c r="V138" s="90">
        <f t="shared" si="48"/>
        <v>1.8719317224527021E-3</v>
      </c>
      <c r="W138" s="90">
        <f t="shared" si="49"/>
        <v>2.4948412907064288E-3</v>
      </c>
    </row>
    <row r="139" spans="6:23" x14ac:dyDescent="0.25">
      <c r="F139" s="3">
        <f t="shared" si="50"/>
        <v>11.166666666666666</v>
      </c>
      <c r="G139" s="3">
        <f t="shared" si="51"/>
        <v>66.166666666666671</v>
      </c>
      <c r="H139" s="58">
        <f t="shared" si="39"/>
        <v>0</v>
      </c>
      <c r="I139" s="1">
        <f t="shared" si="40"/>
        <v>0</v>
      </c>
      <c r="J139" s="3">
        <f t="shared" si="36"/>
        <v>1</v>
      </c>
      <c r="K139" s="26">
        <f t="shared" si="41"/>
        <v>2.7183997094163859E-2</v>
      </c>
      <c r="L139" s="26">
        <f t="shared" si="42"/>
        <v>4.4999999999999998E-2</v>
      </c>
      <c r="M139" s="69">
        <f t="shared" si="45"/>
        <v>3170.3427810157755</v>
      </c>
      <c r="N139" s="69">
        <f t="shared" si="46"/>
        <v>12272496.545973057</v>
      </c>
      <c r="O139" s="69">
        <f t="shared" si="37"/>
        <v>2221423.1968342159</v>
      </c>
      <c r="P139" s="70">
        <f t="shared" si="43"/>
        <v>8.061594993837943</v>
      </c>
      <c r="Q139" s="70">
        <f t="shared" si="44"/>
        <v>0.44685710892182895</v>
      </c>
      <c r="R139" s="69">
        <f t="shared" si="38"/>
        <v>1375.7300568075036</v>
      </c>
      <c r="S139" s="69">
        <f t="shared" si="38"/>
        <v>5983.5474629048667</v>
      </c>
      <c r="T139" s="88">
        <f t="shared" si="47"/>
        <v>2.2679008967996239E-3</v>
      </c>
      <c r="U139" s="88">
        <f t="shared" si="52"/>
        <v>2.2679008967996239E-3</v>
      </c>
      <c r="V139" s="90">
        <f t="shared" si="48"/>
        <v>1.8720633697419942E-3</v>
      </c>
      <c r="W139" s="90">
        <f t="shared" si="49"/>
        <v>2.4947095615821535E-3</v>
      </c>
    </row>
    <row r="140" spans="6:23" x14ac:dyDescent="0.25">
      <c r="F140" s="3">
        <f t="shared" si="50"/>
        <v>11.25</v>
      </c>
      <c r="G140" s="3">
        <f t="shared" si="51"/>
        <v>66.25</v>
      </c>
      <c r="H140" s="58">
        <f t="shared" si="39"/>
        <v>0</v>
      </c>
      <c r="I140" s="1">
        <f t="shared" si="40"/>
        <v>0</v>
      </c>
      <c r="J140" s="3">
        <f t="shared" si="36"/>
        <v>1</v>
      </c>
      <c r="K140" s="26">
        <f t="shared" si="41"/>
        <v>2.7183997094163859E-2</v>
      </c>
      <c r="L140" s="26">
        <f t="shared" si="42"/>
        <v>4.4999999999999998E-2</v>
      </c>
      <c r="M140" s="69">
        <f t="shared" si="45"/>
        <v>3177.5328042520032</v>
      </c>
      <c r="N140" s="69">
        <f t="shared" si="46"/>
        <v>12330305.843422323</v>
      </c>
      <c r="O140" s="69">
        <f t="shared" si="37"/>
        <v>2233591.1213247236</v>
      </c>
      <c r="P140" s="70">
        <f t="shared" si="43"/>
        <v>8.0638603269291238</v>
      </c>
      <c r="Q140" s="70">
        <f t="shared" si="44"/>
        <v>0.44704588779450272</v>
      </c>
      <c r="R140" s="69">
        <f t="shared" si="38"/>
        <v>1378.3056915351226</v>
      </c>
      <c r="S140" s="69">
        <f t="shared" si="38"/>
        <v>5998.4738887643816</v>
      </c>
      <c r="T140" s="88">
        <f t="shared" si="47"/>
        <v>2.2679008967996239E-3</v>
      </c>
      <c r="U140" s="88">
        <f t="shared" si="52"/>
        <v>2.2679008967996239E-3</v>
      </c>
      <c r="V140" s="90">
        <f t="shared" si="48"/>
        <v>1.8721948501989605E-3</v>
      </c>
      <c r="W140" s="90">
        <f t="shared" si="49"/>
        <v>2.4945779994312023E-3</v>
      </c>
    </row>
    <row r="141" spans="6:23" x14ac:dyDescent="0.25">
      <c r="F141" s="3">
        <f t="shared" si="50"/>
        <v>11.333333333333334</v>
      </c>
      <c r="G141" s="3">
        <f t="shared" si="51"/>
        <v>66.333333333333329</v>
      </c>
      <c r="H141" s="58">
        <f t="shared" si="39"/>
        <v>0</v>
      </c>
      <c r="I141" s="1">
        <f t="shared" si="40"/>
        <v>0</v>
      </c>
      <c r="J141" s="3">
        <f t="shared" si="36"/>
        <v>1</v>
      </c>
      <c r="K141" s="26">
        <f t="shared" si="41"/>
        <v>2.7183997094163859E-2</v>
      </c>
      <c r="L141" s="26">
        <f t="shared" si="42"/>
        <v>4.4999999999999998E-2</v>
      </c>
      <c r="M141" s="69">
        <f t="shared" si="45"/>
        <v>3184.7391337483764</v>
      </c>
      <c r="N141" s="69">
        <f t="shared" si="46"/>
        <v>12388387.450165713</v>
      </c>
      <c r="O141" s="69">
        <f t="shared" si="37"/>
        <v>2245824.1001373548</v>
      </c>
      <c r="P141" s="70">
        <f t="shared" si="43"/>
        <v>8.0661256600203028</v>
      </c>
      <c r="Q141" s="70">
        <f t="shared" si="44"/>
        <v>0.44723458698313534</v>
      </c>
      <c r="R141" s="69">
        <f t="shared" si="38"/>
        <v>1380.8863293436157</v>
      </c>
      <c r="S141" s="69">
        <f t="shared" si="38"/>
        <v>6013.4367615847441</v>
      </c>
      <c r="T141" s="88">
        <f t="shared" si="47"/>
        <v>2.2679008967996239E-3</v>
      </c>
      <c r="U141" s="88">
        <f t="shared" si="52"/>
        <v>2.2679008967996239E-3</v>
      </c>
      <c r="V141" s="90">
        <f t="shared" si="48"/>
        <v>1.8723261641753197E-3</v>
      </c>
      <c r="W141" s="90">
        <f t="shared" si="49"/>
        <v>2.4944466038918645E-3</v>
      </c>
    </row>
    <row r="142" spans="6:23" x14ac:dyDescent="0.25">
      <c r="F142" s="3">
        <f t="shared" si="50"/>
        <v>11.416666666666666</v>
      </c>
      <c r="G142" s="3">
        <f t="shared" si="51"/>
        <v>66.416666666666671</v>
      </c>
      <c r="H142" s="58">
        <f t="shared" si="39"/>
        <v>0</v>
      </c>
      <c r="I142" s="1">
        <f t="shared" si="40"/>
        <v>0</v>
      </c>
      <c r="J142" s="3">
        <f t="shared" si="36"/>
        <v>1</v>
      </c>
      <c r="K142" s="26">
        <f t="shared" si="41"/>
        <v>2.7183997094163859E-2</v>
      </c>
      <c r="L142" s="26">
        <f t="shared" si="42"/>
        <v>4.4999999999999998E-2</v>
      </c>
      <c r="M142" s="69">
        <f t="shared" si="45"/>
        <v>3191.9618064858773</v>
      </c>
      <c r="N142" s="69">
        <f t="shared" si="46"/>
        <v>12446742.648909556</v>
      </c>
      <c r="O142" s="69">
        <f t="shared" si="37"/>
        <v>2258122.4748449698</v>
      </c>
      <c r="P142" s="70">
        <f t="shared" si="43"/>
        <v>8.0683909931114837</v>
      </c>
      <c r="Q142" s="70">
        <f t="shared" si="44"/>
        <v>0.44742320658854418</v>
      </c>
      <c r="R142" s="69">
        <f t="shared" si="38"/>
        <v>1383.47198004808</v>
      </c>
      <c r="S142" s="69">
        <f t="shared" si="38"/>
        <v>6028.4361693534629</v>
      </c>
      <c r="T142" s="88">
        <f t="shared" si="47"/>
        <v>2.2679008967996239E-3</v>
      </c>
      <c r="U142" s="88">
        <f t="shared" si="52"/>
        <v>2.2679008967996239E-3</v>
      </c>
      <c r="V142" s="90">
        <f t="shared" si="48"/>
        <v>1.8724573120318944E-3</v>
      </c>
      <c r="W142" s="90">
        <f t="shared" si="49"/>
        <v>2.4943153746188607E-3</v>
      </c>
    </row>
    <row r="143" spans="6:23" x14ac:dyDescent="0.25">
      <c r="F143" s="3">
        <f t="shared" si="50"/>
        <v>11.5</v>
      </c>
      <c r="G143" s="3">
        <f t="shared" si="51"/>
        <v>66.5</v>
      </c>
      <c r="H143" s="58">
        <f t="shared" si="39"/>
        <v>0</v>
      </c>
      <c r="I143" s="1">
        <f t="shared" si="40"/>
        <v>0</v>
      </c>
      <c r="J143" s="3">
        <f t="shared" si="36"/>
        <v>1</v>
      </c>
      <c r="K143" s="26">
        <f t="shared" si="41"/>
        <v>2.7183997094163859E-2</v>
      </c>
      <c r="L143" s="26">
        <f t="shared" si="42"/>
        <v>4.4999999999999998E-2</v>
      </c>
      <c r="M143" s="69">
        <f t="shared" si="45"/>
        <v>3199.2008595293569</v>
      </c>
      <c r="N143" s="69">
        <f t="shared" si="46"/>
        <v>12505372.728402337</v>
      </c>
      <c r="O143" s="69">
        <f t="shared" si="37"/>
        <v>2270486.588788962</v>
      </c>
      <c r="P143" s="70">
        <f t="shared" si="43"/>
        <v>8.0706563262026645</v>
      </c>
      <c r="Q143" s="70">
        <f t="shared" si="44"/>
        <v>0.44761174671133797</v>
      </c>
      <c r="R143" s="69">
        <f t="shared" si="38"/>
        <v>1386.0626534831454</v>
      </c>
      <c r="S143" s="69">
        <f t="shared" si="38"/>
        <v>6043.472200268493</v>
      </c>
      <c r="T143" s="88">
        <f t="shared" si="47"/>
        <v>2.2679008967996239E-3</v>
      </c>
      <c r="U143" s="88">
        <f t="shared" si="52"/>
        <v>2.2679008967996239E-3</v>
      </c>
      <c r="V143" s="90">
        <f t="shared" si="48"/>
        <v>1.8725882941086347E-3</v>
      </c>
      <c r="W143" s="90">
        <f t="shared" si="49"/>
        <v>2.494184311259362E-3</v>
      </c>
    </row>
    <row r="144" spans="6:23" x14ac:dyDescent="0.25">
      <c r="F144" s="3">
        <f t="shared" si="50"/>
        <v>11.583333333333334</v>
      </c>
      <c r="G144" s="3">
        <f t="shared" si="51"/>
        <v>66.583333333333329</v>
      </c>
      <c r="H144" s="58">
        <f t="shared" si="39"/>
        <v>0</v>
      </c>
      <c r="I144" s="1">
        <f t="shared" si="40"/>
        <v>0</v>
      </c>
      <c r="J144" s="3">
        <f t="shared" si="36"/>
        <v>1</v>
      </c>
      <c r="K144" s="26">
        <f t="shared" si="41"/>
        <v>2.7183997094163859E-2</v>
      </c>
      <c r="L144" s="26">
        <f t="shared" si="42"/>
        <v>4.4999999999999998E-2</v>
      </c>
      <c r="M144" s="69">
        <f t="shared" si="45"/>
        <v>3206.4563300277255</v>
      </c>
      <c r="N144" s="69">
        <f t="shared" si="46"/>
        <v>12564278.983463159</v>
      </c>
      <c r="O144" s="69">
        <f t="shared" si="37"/>
        <v>2282916.787088288</v>
      </c>
      <c r="P144" s="70">
        <f t="shared" si="43"/>
        <v>8.0729216592938435</v>
      </c>
      <c r="Q144" s="70">
        <f t="shared" si="44"/>
        <v>0.44780020745191185</v>
      </c>
      <c r="R144" s="69">
        <f t="shared" si="38"/>
        <v>1388.6583595030281</v>
      </c>
      <c r="S144" s="69">
        <f t="shared" si="38"/>
        <v>6058.5449427387375</v>
      </c>
      <c r="T144" s="88">
        <f t="shared" si="47"/>
        <v>2.2679008967996239E-3</v>
      </c>
      <c r="U144" s="88">
        <f t="shared" si="52"/>
        <v>2.2679008967996239E-3</v>
      </c>
      <c r="V144" s="90">
        <f t="shared" si="48"/>
        <v>1.8727191107557051E-3</v>
      </c>
      <c r="W144" s="90">
        <f t="shared" si="49"/>
        <v>2.494053413462316E-3</v>
      </c>
    </row>
    <row r="145" spans="6:23" x14ac:dyDescent="0.25">
      <c r="F145" s="3">
        <f t="shared" si="50"/>
        <v>11.666666666666666</v>
      </c>
      <c r="G145" s="3">
        <f t="shared" si="51"/>
        <v>66.666666666666671</v>
      </c>
      <c r="H145" s="58">
        <f t="shared" si="39"/>
        <v>0</v>
      </c>
      <c r="I145" s="1">
        <f t="shared" si="40"/>
        <v>0</v>
      </c>
      <c r="J145" s="3">
        <f t="shared" si="36"/>
        <v>1</v>
      </c>
      <c r="K145" s="26">
        <f t="shared" si="41"/>
        <v>2.7183997094163859E-2</v>
      </c>
      <c r="L145" s="26">
        <f t="shared" si="42"/>
        <v>4.4999999999999998E-2</v>
      </c>
      <c r="M145" s="69">
        <f t="shared" si="45"/>
        <v>3213.7282552141442</v>
      </c>
      <c r="N145" s="69">
        <f t="shared" si="46"/>
        <v>12623462.715010339</v>
      </c>
      <c r="O145" s="69">
        <f t="shared" si="37"/>
        <v>2295413.4166485928</v>
      </c>
      <c r="P145" s="70">
        <f t="shared" si="43"/>
        <v>8.0751869923850244</v>
      </c>
      <c r="Q145" s="70">
        <f t="shared" si="44"/>
        <v>0.44798858891044874</v>
      </c>
      <c r="R145" s="69">
        <f t="shared" si="38"/>
        <v>1391.2591079815804</v>
      </c>
      <c r="S145" s="69">
        <f t="shared" si="38"/>
        <v>6073.6544853845808</v>
      </c>
      <c r="T145" s="88">
        <f t="shared" si="47"/>
        <v>2.2679008967996239E-3</v>
      </c>
      <c r="U145" s="88">
        <f t="shared" si="52"/>
        <v>2.2679008967996239E-3</v>
      </c>
      <c r="V145" s="90">
        <f t="shared" si="48"/>
        <v>1.8728497623297091E-3</v>
      </c>
      <c r="W145" s="90">
        <f t="shared" si="49"/>
        <v>2.4939226808826653E-3</v>
      </c>
    </row>
    <row r="146" spans="6:23" x14ac:dyDescent="0.25">
      <c r="F146" s="3">
        <f t="shared" si="50"/>
        <v>11.75</v>
      </c>
      <c r="G146" s="3">
        <f t="shared" si="51"/>
        <v>66.75</v>
      </c>
      <c r="H146" s="58">
        <f t="shared" si="39"/>
        <v>0</v>
      </c>
      <c r="I146" s="1">
        <f t="shared" si="40"/>
        <v>0</v>
      </c>
      <c r="J146" s="3">
        <f t="shared" si="36"/>
        <v>1</v>
      </c>
      <c r="K146" s="26">
        <f t="shared" si="41"/>
        <v>2.7183997094163859E-2</v>
      </c>
      <c r="L146" s="26">
        <f t="shared" si="42"/>
        <v>4.4999999999999998E-2</v>
      </c>
      <c r="M146" s="69">
        <f t="shared" si="45"/>
        <v>3221.0166724062146</v>
      </c>
      <c r="N146" s="69">
        <f t="shared" si="46"/>
        <v>12682925.230090141</v>
      </c>
      <c r="O146" s="69">
        <f t="shared" si="37"/>
        <v>2307976.8261713367</v>
      </c>
      <c r="P146" s="70">
        <f t="shared" si="43"/>
        <v>8.0774523254762052</v>
      </c>
      <c r="Q146" s="70">
        <f t="shared" si="44"/>
        <v>0.4481768911869225</v>
      </c>
      <c r="R146" s="69">
        <f t="shared" si="38"/>
        <v>1393.8649088123011</v>
      </c>
      <c r="S146" s="69">
        <f t="shared" si="38"/>
        <v>6088.8009170383802</v>
      </c>
      <c r="T146" s="88">
        <f t="shared" si="47"/>
        <v>2.2679008967996239E-3</v>
      </c>
      <c r="U146" s="88">
        <f t="shared" si="52"/>
        <v>2.2679008967996239E-3</v>
      </c>
      <c r="V146" s="90">
        <f t="shared" si="48"/>
        <v>1.8729802491652681E-3</v>
      </c>
      <c r="W146" s="90">
        <f t="shared" si="49"/>
        <v>2.4937921131746865E-3</v>
      </c>
    </row>
    <row r="147" spans="6:23" x14ac:dyDescent="0.25">
      <c r="F147" s="3">
        <f t="shared" si="50"/>
        <v>11.833333333333334</v>
      </c>
      <c r="G147" s="3">
        <f t="shared" si="51"/>
        <v>66.833333333333329</v>
      </c>
      <c r="H147" s="58">
        <f t="shared" si="39"/>
        <v>0</v>
      </c>
      <c r="I147" s="1">
        <f t="shared" si="40"/>
        <v>0</v>
      </c>
      <c r="J147" s="3">
        <f t="shared" si="36"/>
        <v>1</v>
      </c>
      <c r="K147" s="26">
        <f t="shared" si="41"/>
        <v>2.7183997094163859E-2</v>
      </c>
      <c r="L147" s="26">
        <f t="shared" si="42"/>
        <v>4.4999999999999998E-2</v>
      </c>
      <c r="M147" s="69">
        <f t="shared" si="45"/>
        <v>3228.3216190061712</v>
      </c>
      <c r="N147" s="69">
        <f t="shared" si="46"/>
        <v>12742667.841905637</v>
      </c>
      <c r="O147" s="69">
        <f t="shared" si="37"/>
        <v>2320607.3661630098</v>
      </c>
      <c r="P147" s="70">
        <f t="shared" si="43"/>
        <v>8.079717658567386</v>
      </c>
      <c r="Q147" s="70">
        <f t="shared" si="44"/>
        <v>0.448365114381097</v>
      </c>
      <c r="R147" s="69">
        <f t="shared" si="38"/>
        <v>1396.4757719084021</v>
      </c>
      <c r="S147" s="69">
        <f t="shared" si="38"/>
        <v>6103.9843267449342</v>
      </c>
      <c r="T147" s="88">
        <f t="shared" si="47"/>
        <v>2.2679008967996239E-3</v>
      </c>
      <c r="U147" s="88">
        <f t="shared" si="52"/>
        <v>2.2679008967996239E-3</v>
      </c>
      <c r="V147" s="90">
        <f t="shared" si="48"/>
        <v>1.873110571616099E-3</v>
      </c>
      <c r="W147" s="90">
        <f t="shared" si="49"/>
        <v>2.4936617099873271E-3</v>
      </c>
    </row>
    <row r="148" spans="6:23" x14ac:dyDescent="0.25">
      <c r="F148" s="3">
        <f t="shared" si="50"/>
        <v>11.916666666666666</v>
      </c>
      <c r="G148" s="3">
        <f t="shared" si="51"/>
        <v>66.916666666666671</v>
      </c>
      <c r="H148" s="58">
        <f t="shared" si="39"/>
        <v>0</v>
      </c>
      <c r="I148" s="1">
        <f t="shared" si="40"/>
        <v>0</v>
      </c>
      <c r="J148" s="3">
        <f t="shared" si="36"/>
        <v>1</v>
      </c>
      <c r="K148" s="26">
        <f t="shared" si="41"/>
        <v>2.7183997094163859E-2</v>
      </c>
      <c r="L148" s="26">
        <f t="shared" si="42"/>
        <v>4.4999999999999998E-2</v>
      </c>
      <c r="M148" s="69">
        <f t="shared" si="45"/>
        <v>3235.6431325010731</v>
      </c>
      <c r="N148" s="69">
        <f t="shared" si="46"/>
        <v>12802691.869845709</v>
      </c>
      <c r="O148" s="69">
        <f t="shared" si="37"/>
        <v>2333305.388944352</v>
      </c>
      <c r="P148" s="70">
        <f t="shared" si="43"/>
        <v>8.081982991658565</v>
      </c>
      <c r="Q148" s="70">
        <f t="shared" si="44"/>
        <v>0.4485532585925272</v>
      </c>
      <c r="R148" s="69">
        <f t="shared" si="38"/>
        <v>1399.0917072028296</v>
      </c>
      <c r="S148" s="69">
        <f t="shared" si="38"/>
        <v>6119.2048037619988</v>
      </c>
      <c r="T148" s="88">
        <f t="shared" si="47"/>
        <v>2.2679008967996239E-3</v>
      </c>
      <c r="U148" s="88">
        <f t="shared" si="52"/>
        <v>2.2679008967996239E-3</v>
      </c>
      <c r="V148" s="90">
        <f t="shared" si="48"/>
        <v>1.87324073002193E-3</v>
      </c>
      <c r="W148" s="90">
        <f t="shared" si="49"/>
        <v>2.4935314709730871E-3</v>
      </c>
    </row>
    <row r="149" spans="6:23" x14ac:dyDescent="0.25">
      <c r="F149" s="3">
        <f t="shared" si="50"/>
        <v>12</v>
      </c>
      <c r="G149" s="3">
        <f t="shared" si="51"/>
        <v>67</v>
      </c>
      <c r="H149" s="58">
        <f t="shared" si="39"/>
        <v>0</v>
      </c>
      <c r="I149" s="1">
        <f t="shared" si="40"/>
        <v>8</v>
      </c>
      <c r="J149" s="3">
        <f t="shared" si="36"/>
        <v>0.875</v>
      </c>
      <c r="K149" s="26">
        <f t="shared" si="41"/>
        <v>1.9026792638374312E-2</v>
      </c>
      <c r="L149" s="26">
        <f t="shared" si="42"/>
        <v>0.04</v>
      </c>
      <c r="M149" s="69">
        <f t="shared" si="45"/>
        <v>3242.9812504629958</v>
      </c>
      <c r="N149" s="69">
        <f t="shared" si="46"/>
        <v>12862998.639514187</v>
      </c>
      <c r="O149" s="69">
        <f t="shared" si="37"/>
        <v>2346071.2486596517</v>
      </c>
      <c r="P149" s="70">
        <f t="shared" si="43"/>
        <v>8.0842483247497459</v>
      </c>
      <c r="Q149" s="70">
        <f t="shared" si="44"/>
        <v>0.44874132392055704</v>
      </c>
      <c r="R149" s="69">
        <f t="shared" si="38"/>
        <v>1401.712724648324</v>
      </c>
      <c r="S149" s="69">
        <f t="shared" si="38"/>
        <v>6134.462437560871</v>
      </c>
      <c r="T149" s="88">
        <f t="shared" si="47"/>
        <v>2.2679008967996239E-3</v>
      </c>
      <c r="U149" s="88">
        <f t="shared" si="52"/>
        <v>2.2679008967996239E-3</v>
      </c>
      <c r="V149" s="90">
        <f t="shared" si="48"/>
        <v>1.8733707247358122E-3</v>
      </c>
      <c r="W149" s="90">
        <f t="shared" si="49"/>
        <v>2.4934013957977896E-3</v>
      </c>
    </row>
    <row r="150" spans="6:23" x14ac:dyDescent="0.25">
      <c r="F150" s="3">
        <f t="shared" si="50"/>
        <v>12.083333333333334</v>
      </c>
      <c r="G150" s="3">
        <f t="shared" si="51"/>
        <v>67.083333333333329</v>
      </c>
      <c r="H150" s="58">
        <f t="shared" si="39"/>
        <v>0</v>
      </c>
      <c r="I150" s="1">
        <f t="shared" si="40"/>
        <v>0</v>
      </c>
      <c r="J150" s="3">
        <f t="shared" si="36"/>
        <v>1</v>
      </c>
      <c r="K150" s="26">
        <f t="shared" si="41"/>
        <v>1.9026792638374312E-2</v>
      </c>
      <c r="L150" s="26">
        <f t="shared" si="42"/>
        <v>0.04</v>
      </c>
      <c r="M150" s="69">
        <f t="shared" si="45"/>
        <v>2842.1113788021762</v>
      </c>
      <c r="N150" s="69">
        <f t="shared" si="46"/>
        <v>9880830.3081970885</v>
      </c>
      <c r="O150" s="69">
        <f t="shared" si="37"/>
        <v>1803233.2186802812</v>
      </c>
      <c r="P150" s="70">
        <f t="shared" si="43"/>
        <v>7.9523024981784216</v>
      </c>
      <c r="Q150" s="70">
        <f t="shared" si="44"/>
        <v>0.44888986302578421</v>
      </c>
      <c r="R150" s="69">
        <f t="shared" si="38"/>
        <v>1228.0628943771587</v>
      </c>
      <c r="S150" s="69">
        <f t="shared" si="38"/>
        <v>5377.1273616938552</v>
      </c>
      <c r="T150" s="88">
        <f t="shared" si="47"/>
        <v>1.58682372767327E-3</v>
      </c>
      <c r="U150" s="88">
        <f t="shared" si="52"/>
        <v>1.58682372767327E-3</v>
      </c>
      <c r="V150" s="90">
        <f t="shared" si="48"/>
        <v>1.2753869155872621E-3</v>
      </c>
      <c r="W150" s="90">
        <f t="shared" si="49"/>
        <v>1.7647798668141146E-3</v>
      </c>
    </row>
    <row r="151" spans="6:23" x14ac:dyDescent="0.25">
      <c r="F151" s="3">
        <f t="shared" si="50"/>
        <v>12.166666666666666</v>
      </c>
      <c r="G151" s="3">
        <f t="shared" si="51"/>
        <v>67.166666666666671</v>
      </c>
      <c r="H151" s="58">
        <f t="shared" si="39"/>
        <v>0</v>
      </c>
      <c r="I151" s="1">
        <f t="shared" si="40"/>
        <v>0</v>
      </c>
      <c r="J151" s="3">
        <f t="shared" si="36"/>
        <v>1</v>
      </c>
      <c r="K151" s="26">
        <f t="shared" si="41"/>
        <v>1.9026792638374312E-2</v>
      </c>
      <c r="L151" s="26">
        <f t="shared" si="42"/>
        <v>0.04</v>
      </c>
      <c r="M151" s="69">
        <f t="shared" si="45"/>
        <v>2846.6213085747495</v>
      </c>
      <c r="N151" s="69">
        <f t="shared" si="46"/>
        <v>9913535.1767602526</v>
      </c>
      <c r="O151" s="69">
        <f t="shared" si="37"/>
        <v>1810282.3023284338</v>
      </c>
      <c r="P151" s="70">
        <f t="shared" si="43"/>
        <v>7.9538880642316192</v>
      </c>
      <c r="Q151" s="70">
        <f t="shared" si="44"/>
        <v>0.44903835299519879</v>
      </c>
      <c r="R151" s="69">
        <f t="shared" si="38"/>
        <v>1229.6292491042977</v>
      </c>
      <c r="S151" s="69">
        <f t="shared" si="38"/>
        <v>5386.6163724501439</v>
      </c>
      <c r="T151" s="88">
        <f t="shared" si="47"/>
        <v>1.58682372767327E-3</v>
      </c>
      <c r="U151" s="88">
        <f t="shared" si="52"/>
        <v>1.58682372767327E-3</v>
      </c>
      <c r="V151" s="90">
        <f t="shared" si="48"/>
        <v>1.2754678398889663E-3</v>
      </c>
      <c r="W151" s="90">
        <f t="shared" si="49"/>
        <v>1.7646989029658222E-3</v>
      </c>
    </row>
    <row r="152" spans="6:23" x14ac:dyDescent="0.25">
      <c r="F152" s="3">
        <f t="shared" si="50"/>
        <v>12.25</v>
      </c>
      <c r="G152" s="3">
        <f t="shared" si="51"/>
        <v>67.25</v>
      </c>
      <c r="H152" s="58">
        <f t="shared" si="39"/>
        <v>0</v>
      </c>
      <c r="I152" s="1">
        <f t="shared" si="40"/>
        <v>0</v>
      </c>
      <c r="J152" s="3">
        <f t="shared" si="36"/>
        <v>1</v>
      </c>
      <c r="K152" s="26">
        <f t="shared" si="41"/>
        <v>1.9026792638374312E-2</v>
      </c>
      <c r="L152" s="26">
        <f t="shared" si="42"/>
        <v>0.04</v>
      </c>
      <c r="M152" s="69">
        <f t="shared" si="45"/>
        <v>2851.1383948108964</v>
      </c>
      <c r="N152" s="69">
        <f t="shared" si="46"/>
        <v>9946348.2961884104</v>
      </c>
      <c r="O152" s="69">
        <f t="shared" si="37"/>
        <v>1817358.1498235548</v>
      </c>
      <c r="P152" s="70">
        <f t="shared" si="43"/>
        <v>7.9554736302848177</v>
      </c>
      <c r="Q152" s="70">
        <f t="shared" si="44"/>
        <v>0.44918679387752869</v>
      </c>
      <c r="R152" s="69">
        <f t="shared" si="38"/>
        <v>1231.1977010747325</v>
      </c>
      <c r="S152" s="69">
        <f t="shared" si="38"/>
        <v>5396.1216927646628</v>
      </c>
      <c r="T152" s="88">
        <f t="shared" si="47"/>
        <v>1.58682372767327E-3</v>
      </c>
      <c r="U152" s="88">
        <f t="shared" si="52"/>
        <v>1.58682372767327E-3</v>
      </c>
      <c r="V152" s="90">
        <f t="shared" si="48"/>
        <v>1.2755486839446384E-3</v>
      </c>
      <c r="W152" s="90">
        <f t="shared" si="49"/>
        <v>1.7646180194181849E-3</v>
      </c>
    </row>
    <row r="153" spans="6:23" x14ac:dyDescent="0.25">
      <c r="F153" s="3">
        <f t="shared" si="50"/>
        <v>12.333333333333334</v>
      </c>
      <c r="G153" s="3">
        <f t="shared" si="51"/>
        <v>67.333333333333329</v>
      </c>
      <c r="H153" s="58">
        <f t="shared" si="39"/>
        <v>0</v>
      </c>
      <c r="I153" s="1">
        <f t="shared" si="40"/>
        <v>0</v>
      </c>
      <c r="J153" s="3">
        <f t="shared" si="36"/>
        <v>1</v>
      </c>
      <c r="K153" s="26">
        <f t="shared" si="41"/>
        <v>1.9026792638374312E-2</v>
      </c>
      <c r="L153" s="26">
        <f t="shared" si="42"/>
        <v>0.04</v>
      </c>
      <c r="M153" s="69">
        <f t="shared" si="45"/>
        <v>2855.6626488666625</v>
      </c>
      <c r="N153" s="69">
        <f t="shared" si="46"/>
        <v>9979270.0247844793</v>
      </c>
      <c r="O153" s="69">
        <f t="shared" si="37"/>
        <v>1824460.8606523164</v>
      </c>
      <c r="P153" s="70">
        <f t="shared" si="43"/>
        <v>7.9570591963380153</v>
      </c>
      <c r="Q153" s="70">
        <f t="shared" si="44"/>
        <v>0.44933518572142439</v>
      </c>
      <c r="R153" s="69">
        <f t="shared" si="38"/>
        <v>1232.7682531183857</v>
      </c>
      <c r="S153" s="69">
        <f t="shared" si="38"/>
        <v>5405.6433503138069</v>
      </c>
      <c r="T153" s="88">
        <f t="shared" si="47"/>
        <v>1.58682372767327E-3</v>
      </c>
      <c r="U153" s="88">
        <f t="shared" si="52"/>
        <v>1.58682372767327E-3</v>
      </c>
      <c r="V153" s="90">
        <f t="shared" si="48"/>
        <v>1.2756294478799557E-3</v>
      </c>
      <c r="W153" s="90">
        <f t="shared" si="49"/>
        <v>1.7645372160361994E-3</v>
      </c>
    </row>
    <row r="154" spans="6:23" x14ac:dyDescent="0.25">
      <c r="F154" s="3">
        <f t="shared" si="50"/>
        <v>12.416666666666666</v>
      </c>
      <c r="G154" s="3">
        <f t="shared" si="51"/>
        <v>67.416666666666671</v>
      </c>
      <c r="H154" s="58">
        <f t="shared" si="39"/>
        <v>0</v>
      </c>
      <c r="I154" s="1">
        <f t="shared" si="40"/>
        <v>0</v>
      </c>
      <c r="J154" s="3">
        <f t="shared" ref="J154:J217" si="53">IF(I154&lt;&gt;0,(1-1/I154),1)</f>
        <v>1</v>
      </c>
      <c r="K154" s="26">
        <f t="shared" si="41"/>
        <v>1.9026792638374312E-2</v>
      </c>
      <c r="L154" s="26">
        <f t="shared" si="42"/>
        <v>0.04</v>
      </c>
      <c r="M154" s="69">
        <f t="shared" si="45"/>
        <v>2860.1940821161143</v>
      </c>
      <c r="N154" s="69">
        <f t="shared" si="46"/>
        <v>10012300.722037334</v>
      </c>
      <c r="O154" s="69">
        <f t="shared" si="37"/>
        <v>1831590.5346652931</v>
      </c>
      <c r="P154" s="70">
        <f t="shared" si="43"/>
        <v>7.9586447623912129</v>
      </c>
      <c r="Q154" s="70">
        <f t="shared" si="44"/>
        <v>0.4494835285754531</v>
      </c>
      <c r="R154" s="69">
        <f t="shared" si="38"/>
        <v>1234.3409080690928</v>
      </c>
      <c r="S154" s="69">
        <f t="shared" si="38"/>
        <v>5415.1813728204334</v>
      </c>
      <c r="T154" s="88">
        <f t="shared" si="47"/>
        <v>1.58682372767327E-3</v>
      </c>
      <c r="U154" s="88">
        <f t="shared" si="52"/>
        <v>1.58682372767327E-3</v>
      </c>
      <c r="V154" s="90">
        <f t="shared" si="48"/>
        <v>1.2757101318345843E-3</v>
      </c>
      <c r="W154" s="90">
        <f t="shared" si="49"/>
        <v>1.7644564926897477E-3</v>
      </c>
    </row>
    <row r="155" spans="6:23" x14ac:dyDescent="0.25">
      <c r="F155" s="3">
        <f t="shared" si="50"/>
        <v>12.5</v>
      </c>
      <c r="G155" s="3">
        <f t="shared" si="51"/>
        <v>67.5</v>
      </c>
      <c r="H155" s="58">
        <f t="shared" si="39"/>
        <v>0</v>
      </c>
      <c r="I155" s="1">
        <f t="shared" si="40"/>
        <v>0</v>
      </c>
      <c r="J155" s="3">
        <f t="shared" si="53"/>
        <v>1</v>
      </c>
      <c r="K155" s="26">
        <f t="shared" si="41"/>
        <v>1.9026792638374312E-2</v>
      </c>
      <c r="L155" s="26">
        <f t="shared" si="42"/>
        <v>0.04</v>
      </c>
      <c r="M155" s="69">
        <f t="shared" si="45"/>
        <v>2864.7327059513668</v>
      </c>
      <c r="N155" s="69">
        <f t="shared" si="46"/>
        <v>10045440.748625731</v>
      </c>
      <c r="O155" s="69">
        <f t="shared" si="37"/>
        <v>1838747.2720782906</v>
      </c>
      <c r="P155" s="70">
        <f t="shared" si="43"/>
        <v>7.9602303284444114</v>
      </c>
      <c r="Q155" s="70">
        <f t="shared" si="44"/>
        <v>0.44963182248810307</v>
      </c>
      <c r="R155" s="69">
        <f t="shared" si="38"/>
        <v>1235.9156687646009</v>
      </c>
      <c r="S155" s="69">
        <f t="shared" si="38"/>
        <v>5424.7357880539594</v>
      </c>
      <c r="T155" s="88">
        <f t="shared" si="47"/>
        <v>1.58682372767327E-3</v>
      </c>
      <c r="U155" s="88">
        <f t="shared" si="52"/>
        <v>1.58682372767327E-3</v>
      </c>
      <c r="V155" s="90">
        <f t="shared" si="48"/>
        <v>1.2757907359415288E-3</v>
      </c>
      <c r="W155" s="90">
        <f t="shared" si="49"/>
        <v>1.7643758492524864E-3</v>
      </c>
    </row>
    <row r="156" spans="6:23" x14ac:dyDescent="0.25">
      <c r="F156" s="3">
        <f t="shared" si="50"/>
        <v>12.583333333333334</v>
      </c>
      <c r="G156" s="3">
        <f t="shared" si="51"/>
        <v>67.583333333333329</v>
      </c>
      <c r="H156" s="58">
        <f t="shared" si="39"/>
        <v>0</v>
      </c>
      <c r="I156" s="1">
        <f t="shared" si="40"/>
        <v>0</v>
      </c>
      <c r="J156" s="3">
        <f t="shared" si="53"/>
        <v>1</v>
      </c>
      <c r="K156" s="26">
        <f t="shared" si="41"/>
        <v>1.9026792638374312E-2</v>
      </c>
      <c r="L156" s="26">
        <f t="shared" si="42"/>
        <v>0.04</v>
      </c>
      <c r="M156" s="69">
        <f t="shared" si="45"/>
        <v>2869.2785317826119</v>
      </c>
      <c r="N156" s="69">
        <f t="shared" si="46"/>
        <v>10078690.46642225</v>
      </c>
      <c r="O156" s="69">
        <f t="shared" si="37"/>
        <v>1845931.1734736692</v>
      </c>
      <c r="P156" s="70">
        <f t="shared" si="43"/>
        <v>7.961815894497609</v>
      </c>
      <c r="Q156" s="70">
        <f t="shared" si="44"/>
        <v>0.44978006750778371</v>
      </c>
      <c r="R156" s="69">
        <f t="shared" si="38"/>
        <v>1237.4925380465593</v>
      </c>
      <c r="S156" s="69">
        <f t="shared" si="38"/>
        <v>5434.3066238303409</v>
      </c>
      <c r="T156" s="88">
        <f t="shared" si="47"/>
        <v>1.58682372767327E-3</v>
      </c>
      <c r="U156" s="88">
        <f t="shared" si="52"/>
        <v>1.58682372767327E-3</v>
      </c>
      <c r="V156" s="90">
        <f t="shared" si="48"/>
        <v>1.2758712603220257E-3</v>
      </c>
      <c r="W156" s="90">
        <f t="shared" si="49"/>
        <v>1.7642952855800864E-3</v>
      </c>
    </row>
    <row r="157" spans="6:23" x14ac:dyDescent="0.25">
      <c r="F157" s="3">
        <f t="shared" si="50"/>
        <v>12.666666666666666</v>
      </c>
      <c r="G157" s="3">
        <f t="shared" si="51"/>
        <v>67.666666666666671</v>
      </c>
      <c r="H157" s="58">
        <f t="shared" si="39"/>
        <v>0</v>
      </c>
      <c r="I157" s="1">
        <f t="shared" si="40"/>
        <v>0</v>
      </c>
      <c r="J157" s="3">
        <f t="shared" si="53"/>
        <v>1</v>
      </c>
      <c r="K157" s="26">
        <f t="shared" si="41"/>
        <v>1.9026792638374312E-2</v>
      </c>
      <c r="L157" s="26">
        <f t="shared" si="42"/>
        <v>0.04</v>
      </c>
      <c r="M157" s="69">
        <f t="shared" si="45"/>
        <v>2873.831571038148</v>
      </c>
      <c r="N157" s="69">
        <f t="shared" si="46"/>
        <v>10112050.238497244</v>
      </c>
      <c r="O157" s="69">
        <f t="shared" si="37"/>
        <v>1853142.3398016542</v>
      </c>
      <c r="P157" s="70">
        <f t="shared" si="43"/>
        <v>7.9634014605508066</v>
      </c>
      <c r="Q157" s="70">
        <f t="shared" si="44"/>
        <v>0.44992826368282296</v>
      </c>
      <c r="R157" s="69">
        <f t="shared" si="38"/>
        <v>1239.0715187605499</v>
      </c>
      <c r="S157" s="69">
        <f t="shared" si="38"/>
        <v>5443.8939080122545</v>
      </c>
      <c r="T157" s="88">
        <f t="shared" si="47"/>
        <v>1.58682372767327E-3</v>
      </c>
      <c r="U157" s="88">
        <f t="shared" si="52"/>
        <v>1.58682372767327E-3</v>
      </c>
      <c r="V157" s="90">
        <f t="shared" si="48"/>
        <v>1.2759517051175173E-3</v>
      </c>
      <c r="W157" s="90">
        <f t="shared" si="49"/>
        <v>1.7642148015484249E-3</v>
      </c>
    </row>
    <row r="158" spans="6:23" x14ac:dyDescent="0.25">
      <c r="F158" s="3">
        <f t="shared" si="50"/>
        <v>12.75</v>
      </c>
      <c r="G158" s="3">
        <f t="shared" si="51"/>
        <v>67.75</v>
      </c>
      <c r="H158" s="58">
        <f t="shared" si="39"/>
        <v>0</v>
      </c>
      <c r="I158" s="1">
        <f t="shared" si="40"/>
        <v>0</v>
      </c>
      <c r="J158" s="3">
        <f t="shared" si="53"/>
        <v>1</v>
      </c>
      <c r="K158" s="26">
        <f t="shared" si="41"/>
        <v>1.9026792638374312E-2</v>
      </c>
      <c r="L158" s="26">
        <f t="shared" si="42"/>
        <v>0.04</v>
      </c>
      <c r="M158" s="69">
        <f t="shared" si="45"/>
        <v>2878.3918351644079</v>
      </c>
      <c r="N158" s="69">
        <f t="shared" si="46"/>
        <v>10145520.429122804</v>
      </c>
      <c r="O158" s="69">
        <f t="shared" si="37"/>
        <v>1860380.872381676</v>
      </c>
      <c r="P158" s="70">
        <f t="shared" si="43"/>
        <v>7.964987026604005</v>
      </c>
      <c r="Q158" s="70">
        <f t="shared" si="44"/>
        <v>0.45007641106146945</v>
      </c>
      <c r="R158" s="69">
        <f t="shared" si="38"/>
        <v>1240.6526137560777</v>
      </c>
      <c r="S158" s="69">
        <f t="shared" si="38"/>
        <v>5453.4976685091651</v>
      </c>
      <c r="T158" s="88">
        <f t="shared" si="47"/>
        <v>1.58682372767327E-3</v>
      </c>
      <c r="U158" s="88">
        <f t="shared" si="52"/>
        <v>1.58682372767327E-3</v>
      </c>
      <c r="V158" s="90">
        <f t="shared" si="48"/>
        <v>1.2760320704565675E-3</v>
      </c>
      <c r="W158" s="90">
        <f t="shared" si="49"/>
        <v>1.7641343970307144E-3</v>
      </c>
    </row>
    <row r="159" spans="6:23" x14ac:dyDescent="0.25">
      <c r="F159" s="3">
        <f t="shared" si="50"/>
        <v>12.833333333333334</v>
      </c>
      <c r="G159" s="3">
        <f t="shared" si="51"/>
        <v>67.833333333333329</v>
      </c>
      <c r="H159" s="58">
        <f t="shared" si="39"/>
        <v>0</v>
      </c>
      <c r="I159" s="1">
        <f t="shared" si="40"/>
        <v>0</v>
      </c>
      <c r="J159" s="3">
        <f t="shared" si="53"/>
        <v>1</v>
      </c>
      <c r="K159" s="26">
        <f t="shared" si="41"/>
        <v>1.9026792638374312E-2</v>
      </c>
      <c r="L159" s="26">
        <f t="shared" si="42"/>
        <v>0.04</v>
      </c>
      <c r="M159" s="69">
        <f t="shared" si="45"/>
        <v>2882.9593356259879</v>
      </c>
      <c r="N159" s="69">
        <f t="shared" si="46"/>
        <v>10179101.403776733</v>
      </c>
      <c r="O159" s="69">
        <f t="shared" si="37"/>
        <v>1867646.8729036953</v>
      </c>
      <c r="P159" s="70">
        <f t="shared" si="43"/>
        <v>7.9665725926572026</v>
      </c>
      <c r="Q159" s="70">
        <f t="shared" si="44"/>
        <v>0.45022450969189354</v>
      </c>
      <c r="R159" s="69">
        <f t="shared" si="38"/>
        <v>1242.2358258865731</v>
      </c>
      <c r="S159" s="69">
        <f t="shared" si="38"/>
        <v>5463.1179332773318</v>
      </c>
      <c r="T159" s="88">
        <f t="shared" si="47"/>
        <v>1.58682372767327E-3</v>
      </c>
      <c r="U159" s="88">
        <f t="shared" si="52"/>
        <v>1.58682372767327E-3</v>
      </c>
      <c r="V159" s="90">
        <f t="shared" si="48"/>
        <v>1.2761123564655197E-3</v>
      </c>
      <c r="W159" s="90">
        <f t="shared" si="49"/>
        <v>1.764054071888177E-3</v>
      </c>
    </row>
    <row r="160" spans="6:23" x14ac:dyDescent="0.25">
      <c r="F160" s="3">
        <f t="shared" si="50"/>
        <v>12.916666666666666</v>
      </c>
      <c r="G160" s="3">
        <f t="shared" si="51"/>
        <v>67.916666666666671</v>
      </c>
      <c r="H160" s="58">
        <f t="shared" si="39"/>
        <v>0</v>
      </c>
      <c r="I160" s="1">
        <f t="shared" si="40"/>
        <v>0</v>
      </c>
      <c r="J160" s="3">
        <f t="shared" si="53"/>
        <v>1</v>
      </c>
      <c r="K160" s="26">
        <f t="shared" si="41"/>
        <v>1.9026792638374312E-2</v>
      </c>
      <c r="L160" s="26">
        <f t="shared" si="42"/>
        <v>0.04</v>
      </c>
      <c r="M160" s="69">
        <f t="shared" si="45"/>
        <v>2887.5340839056762</v>
      </c>
      <c r="N160" s="69">
        <f t="shared" si="46"/>
        <v>10212793.529146546</v>
      </c>
      <c r="O160" s="69">
        <f t="shared" si="37"/>
        <v>1874940.4434295539</v>
      </c>
      <c r="P160" s="70">
        <f t="shared" si="43"/>
        <v>7.9681581587104002</v>
      </c>
      <c r="Q160" s="70">
        <f t="shared" si="44"/>
        <v>0.45037255962218598</v>
      </c>
      <c r="R160" s="69">
        <f t="shared" si="38"/>
        <v>1243.821158009411</v>
      </c>
      <c r="S160" s="69">
        <f t="shared" si="38"/>
        <v>5472.7547303199372</v>
      </c>
      <c r="T160" s="88">
        <f t="shared" si="47"/>
        <v>1.58682372767327E-3</v>
      </c>
      <c r="U160" s="88">
        <f t="shared" si="52"/>
        <v>1.58682372767327E-3</v>
      </c>
      <c r="V160" s="90">
        <f t="shared" si="48"/>
        <v>1.2761925632811533E-3</v>
      </c>
      <c r="W160" s="90">
        <f t="shared" si="49"/>
        <v>1.7639738259913607E-3</v>
      </c>
    </row>
    <row r="161" spans="6:23" x14ac:dyDescent="0.25">
      <c r="F161" s="3">
        <f t="shared" si="50"/>
        <v>13</v>
      </c>
      <c r="G161" s="3">
        <f t="shared" si="51"/>
        <v>68</v>
      </c>
      <c r="H161" s="58">
        <f t="shared" si="39"/>
        <v>0</v>
      </c>
      <c r="I161" s="1">
        <f t="shared" si="40"/>
        <v>7</v>
      </c>
      <c r="J161" s="3">
        <f t="shared" si="53"/>
        <v>0.85714285714285721</v>
      </c>
      <c r="K161" s="26">
        <f t="shared" si="41"/>
        <v>1.9026792638374312E-2</v>
      </c>
      <c r="L161" s="26">
        <f t="shared" si="42"/>
        <v>0.04</v>
      </c>
      <c r="M161" s="69">
        <f t="shared" si="45"/>
        <v>2892.1160915044829</v>
      </c>
      <c r="N161" s="69">
        <f t="shared" si="46"/>
        <v>10246597.173133466</v>
      </c>
      <c r="O161" s="69">
        <f t="shared" si="37"/>
        <v>1882261.6863942994</v>
      </c>
      <c r="P161" s="70">
        <f t="shared" si="43"/>
        <v>7.9697437247635987</v>
      </c>
      <c r="Q161" s="70">
        <f t="shared" si="44"/>
        <v>0.45052056090035714</v>
      </c>
      <c r="R161" s="69">
        <f t="shared" si="38"/>
        <v>1245.4086129859043</v>
      </c>
      <c r="S161" s="69">
        <f t="shared" si="38"/>
        <v>5482.4080876871876</v>
      </c>
      <c r="T161" s="88">
        <f t="shared" si="47"/>
        <v>1.58682372767327E-3</v>
      </c>
      <c r="U161" s="88">
        <f t="shared" si="52"/>
        <v>1.58682372767327E-3</v>
      </c>
      <c r="V161" s="90">
        <f t="shared" si="48"/>
        <v>1.2762726910304778E-3</v>
      </c>
      <c r="W161" s="90">
        <f t="shared" si="49"/>
        <v>1.7638936592150323E-3</v>
      </c>
    </row>
    <row r="162" spans="6:23" x14ac:dyDescent="0.25">
      <c r="F162" s="3">
        <f t="shared" si="50"/>
        <v>13.083333333333334</v>
      </c>
      <c r="G162" s="3">
        <f t="shared" si="51"/>
        <v>68.083333333333329</v>
      </c>
      <c r="H162" s="58">
        <f t="shared" si="39"/>
        <v>0</v>
      </c>
      <c r="I162" s="1">
        <f t="shared" si="40"/>
        <v>0</v>
      </c>
      <c r="J162" s="3">
        <f t="shared" si="53"/>
        <v>1</v>
      </c>
      <c r="K162" s="26">
        <f t="shared" si="41"/>
        <v>1.9026792638374312E-2</v>
      </c>
      <c r="L162" s="26">
        <f t="shared" si="42"/>
        <v>0.04</v>
      </c>
      <c r="M162" s="69">
        <f t="shared" si="45"/>
        <v>2482.8903170928584</v>
      </c>
      <c r="N162" s="69">
        <f t="shared" si="46"/>
        <v>7553029.7423435105</v>
      </c>
      <c r="O162" s="69">
        <f t="shared" si="37"/>
        <v>1388285.415630036</v>
      </c>
      <c r="P162" s="70">
        <f t="shared" si="43"/>
        <v>7.8171786109895383</v>
      </c>
      <c r="Q162" s="70">
        <f t="shared" si="44"/>
        <v>0.45066851357434079</v>
      </c>
      <c r="R162" s="69">
        <f t="shared" si="38"/>
        <v>1068.8555945839807</v>
      </c>
      <c r="S162" s="69">
        <f t="shared" si="38"/>
        <v>4707.495457265446</v>
      </c>
      <c r="T162" s="88">
        <f t="shared" si="47"/>
        <v>1.58682372767327E-3</v>
      </c>
      <c r="U162" s="88">
        <f t="shared" si="52"/>
        <v>1.58682372767327E-3</v>
      </c>
      <c r="V162" s="90">
        <f t="shared" si="48"/>
        <v>1.276352739841391E-3</v>
      </c>
      <c r="W162" s="90">
        <f t="shared" si="49"/>
        <v>1.7638135714272973E-3</v>
      </c>
    </row>
    <row r="163" spans="6:23" x14ac:dyDescent="0.25">
      <c r="F163" s="3">
        <f t="shared" si="50"/>
        <v>13.166666666666666</v>
      </c>
      <c r="G163" s="3">
        <f t="shared" si="51"/>
        <v>68.166666666666671</v>
      </c>
      <c r="H163" s="58">
        <f t="shared" si="39"/>
        <v>0</v>
      </c>
      <c r="I163" s="1">
        <f t="shared" si="40"/>
        <v>0</v>
      </c>
      <c r="J163" s="3">
        <f t="shared" si="53"/>
        <v>1</v>
      </c>
      <c r="K163" s="26">
        <f t="shared" si="41"/>
        <v>1.9026792638374312E-2</v>
      </c>
      <c r="L163" s="26">
        <f t="shared" si="42"/>
        <v>0.04</v>
      </c>
      <c r="M163" s="69">
        <f t="shared" si="45"/>
        <v>2486.8302263612313</v>
      </c>
      <c r="N163" s="69">
        <f t="shared" si="46"/>
        <v>7578029.7511759745</v>
      </c>
      <c r="O163" s="69">
        <f t="shared" si="37"/>
        <v>1393705.1764321215</v>
      </c>
      <c r="P163" s="70">
        <f t="shared" si="43"/>
        <v>7.8187641770427359</v>
      </c>
      <c r="Q163" s="70">
        <f t="shared" si="44"/>
        <v>0.45081641769199027</v>
      </c>
      <c r="R163" s="69">
        <f t="shared" si="38"/>
        <v>1070.2199168270101</v>
      </c>
      <c r="S163" s="69">
        <f t="shared" si="38"/>
        <v>4715.7982249987235</v>
      </c>
      <c r="T163" s="88">
        <f t="shared" si="47"/>
        <v>1.58682372767327E-3</v>
      </c>
      <c r="U163" s="88">
        <f t="shared" si="52"/>
        <v>1.58682372767327E-3</v>
      </c>
      <c r="V163" s="90">
        <f t="shared" si="48"/>
        <v>1.2764327098464534E-3</v>
      </c>
      <c r="W163" s="90">
        <f t="shared" si="49"/>
        <v>1.7637335624962613E-3</v>
      </c>
    </row>
    <row r="164" spans="6:23" x14ac:dyDescent="0.25">
      <c r="F164" s="3">
        <f t="shared" si="50"/>
        <v>13.25</v>
      </c>
      <c r="G164" s="3">
        <f t="shared" si="51"/>
        <v>68.25</v>
      </c>
      <c r="H164" s="58">
        <f t="shared" si="39"/>
        <v>0</v>
      </c>
      <c r="I164" s="1">
        <f t="shared" si="40"/>
        <v>0</v>
      </c>
      <c r="J164" s="3">
        <f t="shared" si="53"/>
        <v>1</v>
      </c>
      <c r="K164" s="26">
        <f t="shared" si="41"/>
        <v>1.9026792638374312E-2</v>
      </c>
      <c r="L164" s="26">
        <f t="shared" si="42"/>
        <v>0.04</v>
      </c>
      <c r="M164" s="69">
        <f t="shared" si="45"/>
        <v>2490.7763875711166</v>
      </c>
      <c r="N164" s="69">
        <f t="shared" si="46"/>
        <v>7603112.5083177853</v>
      </c>
      <c r="O164" s="69">
        <f t="shared" si="37"/>
        <v>1399145.4954359643</v>
      </c>
      <c r="P164" s="70">
        <f t="shared" si="43"/>
        <v>7.8203497430959343</v>
      </c>
      <c r="Q164" s="70">
        <f t="shared" si="44"/>
        <v>0.45096427330108074</v>
      </c>
      <c r="R164" s="69">
        <f t="shared" si="38"/>
        <v>1071.586066036868</v>
      </c>
      <c r="S164" s="69">
        <f t="shared" si="38"/>
        <v>4724.1152596674001</v>
      </c>
      <c r="T164" s="88">
        <f t="shared" si="47"/>
        <v>1.58682372767327E-3</v>
      </c>
      <c r="U164" s="88">
        <f t="shared" si="52"/>
        <v>1.58682372767327E-3</v>
      </c>
      <c r="V164" s="90">
        <f t="shared" si="48"/>
        <v>1.276512601174673E-3</v>
      </c>
      <c r="W164" s="90">
        <f t="shared" si="49"/>
        <v>1.7636536322922503E-3</v>
      </c>
    </row>
    <row r="165" spans="6:23" x14ac:dyDescent="0.25">
      <c r="F165" s="3">
        <f t="shared" si="50"/>
        <v>13.333333333333334</v>
      </c>
      <c r="G165" s="3">
        <f t="shared" si="51"/>
        <v>68.333333333333329</v>
      </c>
      <c r="H165" s="58">
        <f t="shared" si="39"/>
        <v>0</v>
      </c>
      <c r="I165" s="1">
        <f t="shared" si="40"/>
        <v>0</v>
      </c>
      <c r="J165" s="3">
        <f t="shared" si="53"/>
        <v>1</v>
      </c>
      <c r="K165" s="26">
        <f t="shared" si="41"/>
        <v>1.9026792638374312E-2</v>
      </c>
      <c r="L165" s="26">
        <f t="shared" si="42"/>
        <v>0.04</v>
      </c>
      <c r="M165" s="69">
        <f t="shared" si="45"/>
        <v>2494.7288106432429</v>
      </c>
      <c r="N165" s="69">
        <f t="shared" si="46"/>
        <v>7628278.2876601536</v>
      </c>
      <c r="O165" s="69">
        <f t="shared" si="37"/>
        <v>1404606.4490067046</v>
      </c>
      <c r="P165" s="70">
        <f t="shared" si="43"/>
        <v>7.8219353091491319</v>
      </c>
      <c r="Q165" s="70">
        <f t="shared" si="44"/>
        <v>0.45111208044931039</v>
      </c>
      <c r="R165" s="69">
        <f t="shared" si="38"/>
        <v>1072.9540446796682</v>
      </c>
      <c r="S165" s="69">
        <f t="shared" si="38"/>
        <v>4732.4465854763039</v>
      </c>
      <c r="T165" s="88">
        <f t="shared" si="47"/>
        <v>1.58682372767327E-3</v>
      </c>
      <c r="U165" s="88">
        <f t="shared" si="52"/>
        <v>1.58682372767327E-3</v>
      </c>
      <c r="V165" s="90">
        <f t="shared" si="48"/>
        <v>1.2765924139528373E-3</v>
      </c>
      <c r="W165" s="90">
        <f t="shared" si="49"/>
        <v>1.7635737806893648E-3</v>
      </c>
    </row>
    <row r="166" spans="6:23" x14ac:dyDescent="0.25">
      <c r="F166" s="3">
        <f t="shared" si="50"/>
        <v>13.416666666666666</v>
      </c>
      <c r="G166" s="3">
        <f t="shared" si="51"/>
        <v>68.416666666666671</v>
      </c>
      <c r="H166" s="58">
        <f t="shared" si="39"/>
        <v>0</v>
      </c>
      <c r="I166" s="1">
        <f t="shared" si="40"/>
        <v>0</v>
      </c>
      <c r="J166" s="3">
        <f t="shared" si="53"/>
        <v>1</v>
      </c>
      <c r="K166" s="26">
        <f t="shared" si="41"/>
        <v>1.9026792638374312E-2</v>
      </c>
      <c r="L166" s="26">
        <f t="shared" si="42"/>
        <v>0.04</v>
      </c>
      <c r="M166" s="69">
        <f t="shared" si="45"/>
        <v>2498.6875055140817</v>
      </c>
      <c r="N166" s="69">
        <f t="shared" si="46"/>
        <v>7653527.3640008522</v>
      </c>
      <c r="O166" s="69">
        <f t="shared" si="37"/>
        <v>1410088.1137886681</v>
      </c>
      <c r="P166" s="70">
        <f t="shared" si="43"/>
        <v>7.8235208752023304</v>
      </c>
      <c r="Q166" s="70">
        <f t="shared" si="44"/>
        <v>0.45125983918429757</v>
      </c>
      <c r="R166" s="69">
        <f t="shared" si="38"/>
        <v>1074.3238552249304</v>
      </c>
      <c r="S166" s="69">
        <f t="shared" si="38"/>
        <v>4740.7922266708847</v>
      </c>
      <c r="T166" s="88">
        <f t="shared" si="47"/>
        <v>1.58682372767327E-3</v>
      </c>
      <c r="U166" s="88">
        <f t="shared" si="52"/>
        <v>1.58682372767327E-3</v>
      </c>
      <c r="V166" s="90">
        <f t="shared" si="48"/>
        <v>1.2766721483128407E-3</v>
      </c>
      <c r="W166" s="90">
        <f t="shared" si="49"/>
        <v>1.7634940075590411E-3</v>
      </c>
    </row>
    <row r="167" spans="6:23" x14ac:dyDescent="0.25">
      <c r="F167" s="3">
        <f t="shared" si="50"/>
        <v>13.5</v>
      </c>
      <c r="G167" s="3">
        <f t="shared" si="51"/>
        <v>68.5</v>
      </c>
      <c r="H167" s="58">
        <f t="shared" si="39"/>
        <v>0</v>
      </c>
      <c r="I167" s="1">
        <f t="shared" si="40"/>
        <v>0</v>
      </c>
      <c r="J167" s="3">
        <f t="shared" si="53"/>
        <v>1</v>
      </c>
      <c r="K167" s="26">
        <f t="shared" si="41"/>
        <v>1.9026792638374312E-2</v>
      </c>
      <c r="L167" s="26">
        <f t="shared" si="42"/>
        <v>0.04</v>
      </c>
      <c r="M167" s="69">
        <f t="shared" si="45"/>
        <v>2502.6524821358721</v>
      </c>
      <c r="N167" s="69">
        <f t="shared" si="46"/>
        <v>7678860.0130472146</v>
      </c>
      <c r="O167" s="69">
        <f t="shared" si="37"/>
        <v>1415590.5667063734</v>
      </c>
      <c r="P167" s="70">
        <f t="shared" si="43"/>
        <v>7.825106441255528</v>
      </c>
      <c r="Q167" s="70">
        <f t="shared" si="44"/>
        <v>0.45140754955358403</v>
      </c>
      <c r="R167" s="69">
        <f t="shared" si="38"/>
        <v>1075.6955001455747</v>
      </c>
      <c r="S167" s="69">
        <f t="shared" si="38"/>
        <v>4749.1522075372495</v>
      </c>
      <c r="T167" s="88">
        <f t="shared" si="47"/>
        <v>1.58682372767327E-3</v>
      </c>
      <c r="U167" s="88">
        <f t="shared" si="52"/>
        <v>1.58682372767327E-3</v>
      </c>
      <c r="V167" s="90">
        <f t="shared" si="48"/>
        <v>1.2767518043774739E-3</v>
      </c>
      <c r="W167" s="90">
        <f t="shared" si="49"/>
        <v>1.7634143127667201E-3</v>
      </c>
    </row>
    <row r="168" spans="6:23" x14ac:dyDescent="0.25">
      <c r="F168" s="3">
        <f t="shared" si="50"/>
        <v>13.583333333333334</v>
      </c>
      <c r="G168" s="3">
        <f t="shared" si="51"/>
        <v>68.583333333333329</v>
      </c>
      <c r="H168" s="58">
        <f t="shared" si="39"/>
        <v>0</v>
      </c>
      <c r="I168" s="1">
        <f t="shared" si="40"/>
        <v>0</v>
      </c>
      <c r="J168" s="3">
        <f t="shared" si="53"/>
        <v>1</v>
      </c>
      <c r="K168" s="26">
        <f t="shared" si="41"/>
        <v>1.9026792638374312E-2</v>
      </c>
      <c r="L168" s="26">
        <f t="shared" si="42"/>
        <v>0.04</v>
      </c>
      <c r="M168" s="69">
        <f t="shared" si="45"/>
        <v>2506.6237504766459</v>
      </c>
      <c r="N168" s="69">
        <f t="shared" si="46"/>
        <v>7704276.5114191482</v>
      </c>
      <c r="O168" s="69">
        <f t="shared" si="37"/>
        <v>1421113.8849655418</v>
      </c>
      <c r="P168" s="70">
        <f t="shared" si="43"/>
        <v>7.8266920073087256</v>
      </c>
      <c r="Q168" s="70">
        <f t="shared" si="44"/>
        <v>0.45155521160463252</v>
      </c>
      <c r="R168" s="69">
        <f t="shared" si="38"/>
        <v>1077.0689819179402</v>
      </c>
      <c r="S168" s="69">
        <f t="shared" si="38"/>
        <v>4757.5265524023016</v>
      </c>
      <c r="T168" s="88">
        <f t="shared" si="47"/>
        <v>1.58682372767327E-3</v>
      </c>
      <c r="U168" s="88">
        <f t="shared" si="52"/>
        <v>1.58682372767327E-3</v>
      </c>
      <c r="V168" s="90">
        <f t="shared" si="48"/>
        <v>1.2768313822821842E-3</v>
      </c>
      <c r="W168" s="90">
        <f t="shared" si="49"/>
        <v>1.7633346961929419E-3</v>
      </c>
    </row>
    <row r="169" spans="6:23" x14ac:dyDescent="0.25">
      <c r="F169" s="3">
        <f t="shared" si="50"/>
        <v>13.666666666666666</v>
      </c>
      <c r="G169" s="3">
        <f t="shared" si="51"/>
        <v>68.666666666666671</v>
      </c>
      <c r="H169" s="58">
        <f t="shared" si="39"/>
        <v>0</v>
      </c>
      <c r="I169" s="1">
        <f t="shared" si="40"/>
        <v>0</v>
      </c>
      <c r="J169" s="3">
        <f t="shared" si="53"/>
        <v>1</v>
      </c>
      <c r="K169" s="26">
        <f t="shared" si="41"/>
        <v>1.9026792638374312E-2</v>
      </c>
      <c r="L169" s="26">
        <f t="shared" si="42"/>
        <v>0.04</v>
      </c>
      <c r="M169" s="69">
        <f t="shared" si="45"/>
        <v>2510.6013205202516</v>
      </c>
      <c r="N169" s="69">
        <f t="shared" si="46"/>
        <v>7729777.1366521511</v>
      </c>
      <c r="O169" s="69">
        <f t="shared" si="37"/>
        <v>1426658.1460541198</v>
      </c>
      <c r="P169" s="70">
        <f t="shared" si="43"/>
        <v>7.8282775733619241</v>
      </c>
      <c r="Q169" s="70">
        <f t="shared" si="44"/>
        <v>0.45170282538482925</v>
      </c>
      <c r="R169" s="69">
        <f t="shared" si="38"/>
        <v>1078.4443030217774</v>
      </c>
      <c r="S169" s="69">
        <f t="shared" si="38"/>
        <v>4765.9152856337469</v>
      </c>
      <c r="T169" s="88">
        <f t="shared" si="47"/>
        <v>1.58682372767327E-3</v>
      </c>
      <c r="U169" s="88">
        <f t="shared" si="52"/>
        <v>1.58682372767327E-3</v>
      </c>
      <c r="V169" s="90">
        <f t="shared" si="48"/>
        <v>1.2769108821499842E-3</v>
      </c>
      <c r="W169" s="90">
        <f t="shared" si="49"/>
        <v>1.763255157705812E-3</v>
      </c>
    </row>
    <row r="170" spans="6:23" x14ac:dyDescent="0.25">
      <c r="F170" s="3">
        <f t="shared" si="50"/>
        <v>13.75</v>
      </c>
      <c r="G170" s="3">
        <f t="shared" si="51"/>
        <v>68.75</v>
      </c>
      <c r="H170" s="58">
        <f t="shared" si="39"/>
        <v>0</v>
      </c>
      <c r="I170" s="1">
        <f t="shared" si="40"/>
        <v>0</v>
      </c>
      <c r="J170" s="3">
        <f t="shared" si="53"/>
        <v>1</v>
      </c>
      <c r="K170" s="26">
        <f t="shared" si="41"/>
        <v>1.9026792638374312E-2</v>
      </c>
      <c r="L170" s="26">
        <f t="shared" si="42"/>
        <v>0.04</v>
      </c>
      <c r="M170" s="69">
        <f t="shared" si="45"/>
        <v>2514.5852022663812</v>
      </c>
      <c r="N170" s="69">
        <f t="shared" si="46"/>
        <v>7755362.1672003465</v>
      </c>
      <c r="O170" s="69">
        <f t="shared" si="37"/>
        <v>1432223.4277432896</v>
      </c>
      <c r="P170" s="70">
        <f t="shared" si="43"/>
        <v>7.8298631394151217</v>
      </c>
      <c r="Q170" s="70">
        <f t="shared" si="44"/>
        <v>0.45185039094148272</v>
      </c>
      <c r="R170" s="69">
        <f t="shared" si="38"/>
        <v>1079.8214659402572</v>
      </c>
      <c r="S170" s="69">
        <f t="shared" si="38"/>
        <v>4774.3184316401639</v>
      </c>
      <c r="T170" s="88">
        <f t="shared" si="47"/>
        <v>1.58682372767327E-3</v>
      </c>
      <c r="U170" s="88">
        <f t="shared" si="52"/>
        <v>1.58682372767327E-3</v>
      </c>
      <c r="V170" s="90">
        <f t="shared" si="48"/>
        <v>1.2769903041085495E-3</v>
      </c>
      <c r="W170" s="90">
        <f t="shared" si="49"/>
        <v>1.7631756971734358E-3</v>
      </c>
    </row>
    <row r="171" spans="6:23" x14ac:dyDescent="0.25">
      <c r="F171" s="3">
        <f t="shared" si="50"/>
        <v>13.833333333333334</v>
      </c>
      <c r="G171" s="3">
        <f t="shared" si="51"/>
        <v>68.833333333333329</v>
      </c>
      <c r="H171" s="58">
        <f t="shared" si="39"/>
        <v>0</v>
      </c>
      <c r="I171" s="1">
        <f t="shared" si="40"/>
        <v>0</v>
      </c>
      <c r="J171" s="3">
        <f t="shared" si="53"/>
        <v>1</v>
      </c>
      <c r="K171" s="26">
        <f t="shared" si="41"/>
        <v>1.9026792638374312E-2</v>
      </c>
      <c r="L171" s="26">
        <f t="shared" si="42"/>
        <v>0.04</v>
      </c>
      <c r="M171" s="69">
        <f t="shared" si="45"/>
        <v>2518.5754057305935</v>
      </c>
      <c r="N171" s="69">
        <f t="shared" si="46"/>
        <v>7781031.8824395202</v>
      </c>
      <c r="O171" s="69">
        <f t="shared" si="37"/>
        <v>1437809.8080884963</v>
      </c>
      <c r="P171" s="70">
        <f t="shared" si="43"/>
        <v>7.8314487054683202</v>
      </c>
      <c r="Q171" s="70">
        <f t="shared" si="44"/>
        <v>0.45199790832182368</v>
      </c>
      <c r="R171" s="69">
        <f t="shared" si="38"/>
        <v>1081.2004731599782</v>
      </c>
      <c r="S171" s="69">
        <f t="shared" si="38"/>
        <v>4782.7360148711214</v>
      </c>
      <c r="T171" s="88">
        <f t="shared" si="47"/>
        <v>1.58682372767327E-3</v>
      </c>
      <c r="U171" s="88">
        <f t="shared" si="52"/>
        <v>1.58682372767327E-3</v>
      </c>
      <c r="V171" s="90">
        <f t="shared" si="48"/>
        <v>1.2770696482868882E-3</v>
      </c>
      <c r="W171" s="90">
        <f t="shared" si="49"/>
        <v>1.7630963144754652E-3</v>
      </c>
    </row>
    <row r="172" spans="6:23" x14ac:dyDescent="0.25">
      <c r="F172" s="3">
        <f t="shared" si="50"/>
        <v>13.916666666666666</v>
      </c>
      <c r="G172" s="3">
        <f t="shared" si="51"/>
        <v>68.916666666666671</v>
      </c>
      <c r="H172" s="58">
        <f t="shared" si="39"/>
        <v>0</v>
      </c>
      <c r="I172" s="1">
        <f t="shared" si="40"/>
        <v>0</v>
      </c>
      <c r="J172" s="3">
        <f t="shared" si="53"/>
        <v>1</v>
      </c>
      <c r="K172" s="26">
        <f t="shared" si="41"/>
        <v>1.9026792638374312E-2</v>
      </c>
      <c r="L172" s="26">
        <f t="shared" si="42"/>
        <v>0.04</v>
      </c>
      <c r="M172" s="69">
        <f t="shared" si="45"/>
        <v>2522.5719409443413</v>
      </c>
      <c r="N172" s="69">
        <f t="shared" si="46"/>
        <v>7806786.5626701741</v>
      </c>
      <c r="O172" s="69">
        <f t="shared" si="37"/>
        <v>1443417.3654304724</v>
      </c>
      <c r="P172" s="70">
        <f t="shared" si="43"/>
        <v>7.8330342715215178</v>
      </c>
      <c r="Q172" s="70">
        <f t="shared" si="44"/>
        <v>0.45214537757300682</v>
      </c>
      <c r="R172" s="69">
        <f t="shared" si="38"/>
        <v>1082.5813271709644</v>
      </c>
      <c r="S172" s="69">
        <f t="shared" si="38"/>
        <v>4791.1680598172152</v>
      </c>
      <c r="T172" s="88">
        <f t="shared" si="47"/>
        <v>1.58682372767327E-3</v>
      </c>
      <c r="U172" s="88">
        <f t="shared" si="52"/>
        <v>1.58682372767327E-3</v>
      </c>
      <c r="V172" s="90">
        <f t="shared" si="48"/>
        <v>1.2771489148080128E-3</v>
      </c>
      <c r="W172" s="90">
        <f t="shared" si="49"/>
        <v>1.7630170094848907E-3</v>
      </c>
    </row>
    <row r="173" spans="6:23" x14ac:dyDescent="0.25">
      <c r="F173" s="3">
        <f t="shared" si="50"/>
        <v>14</v>
      </c>
      <c r="G173" s="3">
        <f t="shared" si="51"/>
        <v>69</v>
      </c>
      <c r="H173" s="58">
        <f t="shared" si="39"/>
        <v>0</v>
      </c>
      <c r="I173" s="1">
        <f t="shared" si="40"/>
        <v>6</v>
      </c>
      <c r="J173" s="3">
        <f t="shared" si="53"/>
        <v>0.83333333333333337</v>
      </c>
      <c r="K173" s="26">
        <f t="shared" si="41"/>
        <v>1.9026792638374312E-2</v>
      </c>
      <c r="L173" s="26">
        <f t="shared" si="42"/>
        <v>0.04</v>
      </c>
      <c r="M173" s="69">
        <f t="shared" si="45"/>
        <v>2526.5748179549946</v>
      </c>
      <c r="N173" s="69">
        <f t="shared" si="46"/>
        <v>7832626.489120584</v>
      </c>
      <c r="O173" s="69">
        <f t="shared" ref="O173:O233" si="54">N173-M173^2</f>
        <v>1449046.1783962697</v>
      </c>
      <c r="P173" s="70">
        <f t="shared" si="43"/>
        <v>7.8346198375747154</v>
      </c>
      <c r="Q173" s="70">
        <f t="shared" si="44"/>
        <v>0.45229279874210926</v>
      </c>
      <c r="R173" s="69">
        <f t="shared" si="38"/>
        <v>1083.96403046668</v>
      </c>
      <c r="S173" s="69">
        <f t="shared" si="38"/>
        <v>4799.6145910100995</v>
      </c>
      <c r="T173" s="88">
        <f t="shared" si="47"/>
        <v>1.58682372767327E-3</v>
      </c>
      <c r="U173" s="88">
        <f t="shared" si="52"/>
        <v>1.58682372767327E-3</v>
      </c>
      <c r="V173" s="90">
        <f t="shared" si="48"/>
        <v>1.2772281038033739E-3</v>
      </c>
      <c r="W173" s="90">
        <f t="shared" si="49"/>
        <v>1.7629377820669312E-3</v>
      </c>
    </row>
    <row r="174" spans="6:23" x14ac:dyDescent="0.25">
      <c r="F174" s="3">
        <f t="shared" si="50"/>
        <v>14.083333333333334</v>
      </c>
      <c r="G174" s="3">
        <f t="shared" si="51"/>
        <v>69.083333333333329</v>
      </c>
      <c r="H174" s="58">
        <f t="shared" si="39"/>
        <v>0</v>
      </c>
      <c r="I174" s="1">
        <f t="shared" si="40"/>
        <v>0</v>
      </c>
      <c r="J174" s="3">
        <f t="shared" si="53"/>
        <v>1</v>
      </c>
      <c r="K174" s="26">
        <f t="shared" si="41"/>
        <v>1.9026792638374312E-2</v>
      </c>
      <c r="L174" s="26">
        <f t="shared" si="42"/>
        <v>0.04</v>
      </c>
      <c r="M174" s="69">
        <f t="shared" si="45"/>
        <v>2108.8200390215566</v>
      </c>
      <c r="N174" s="69">
        <f t="shared" si="46"/>
        <v>5457327.7388540804</v>
      </c>
      <c r="O174" s="69">
        <f t="shared" si="54"/>
        <v>1010205.7818752015</v>
      </c>
      <c r="P174" s="70">
        <f t="shared" si="43"/>
        <v>7.6538838468339589</v>
      </c>
      <c r="Q174" s="70">
        <f t="shared" si="44"/>
        <v>0.45244017187613134</v>
      </c>
      <c r="R174" s="69">
        <f t="shared" ref="R174:S233" si="55">EXP($Q174*_xlfn.NORM.S.INV(R$4)+$P174-0.5*$Q174^2)</f>
        <v>904.45715462002249</v>
      </c>
      <c r="S174" s="69">
        <f t="shared" si="55"/>
        <v>4006.7296941855266</v>
      </c>
      <c r="T174" s="88">
        <f t="shared" si="47"/>
        <v>1.586823727673492E-3</v>
      </c>
      <c r="U174" s="88">
        <f t="shared" si="52"/>
        <v>1.58682372767327E-3</v>
      </c>
      <c r="V174" s="90">
        <f t="shared" si="48"/>
        <v>1.2773072153979825E-3</v>
      </c>
      <c r="W174" s="90">
        <f t="shared" si="49"/>
        <v>1.7628586321034589E-3</v>
      </c>
    </row>
    <row r="175" spans="6:23" x14ac:dyDescent="0.25">
      <c r="F175" s="3">
        <f t="shared" si="50"/>
        <v>14.166666666666666</v>
      </c>
      <c r="G175" s="3">
        <f t="shared" si="51"/>
        <v>69.166666666666671</v>
      </c>
      <c r="H175" s="58">
        <f t="shared" si="39"/>
        <v>0</v>
      </c>
      <c r="I175" s="1">
        <f t="shared" si="40"/>
        <v>0</v>
      </c>
      <c r="J175" s="3">
        <f t="shared" si="53"/>
        <v>1</v>
      </c>
      <c r="K175" s="26">
        <f t="shared" si="41"/>
        <v>1.9026792638374312E-2</v>
      </c>
      <c r="L175" s="26">
        <f t="shared" si="42"/>
        <v>0.04</v>
      </c>
      <c r="M175" s="69">
        <f t="shared" si="45"/>
        <v>2112.1663646968686</v>
      </c>
      <c r="N175" s="69">
        <f t="shared" si="46"/>
        <v>5475391.1182299275</v>
      </c>
      <c r="O175" s="69">
        <f t="shared" si="54"/>
        <v>1014144.3660731418</v>
      </c>
      <c r="P175" s="70">
        <f t="shared" si="43"/>
        <v>7.6554694128871574</v>
      </c>
      <c r="Q175" s="70">
        <f t="shared" si="44"/>
        <v>0.45258749702199719</v>
      </c>
      <c r="R175" s="69">
        <f t="shared" si="55"/>
        <v>905.6124957527926</v>
      </c>
      <c r="S175" s="69">
        <f t="shared" si="55"/>
        <v>4013.7926753907414</v>
      </c>
      <c r="T175" s="88">
        <f t="shared" si="47"/>
        <v>1.58682372767327E-3</v>
      </c>
      <c r="U175" s="88">
        <f t="shared" si="52"/>
        <v>1.58682372767327E-3</v>
      </c>
      <c r="V175" s="90">
        <f t="shared" si="48"/>
        <v>1.2773862497172939E-3</v>
      </c>
      <c r="W175" s="90">
        <f t="shared" si="49"/>
        <v>1.7627795594656881E-3</v>
      </c>
    </row>
    <row r="176" spans="6:23" x14ac:dyDescent="0.25">
      <c r="F176" s="3">
        <f t="shared" si="50"/>
        <v>14.25</v>
      </c>
      <c r="G176" s="3">
        <f t="shared" si="51"/>
        <v>69.25</v>
      </c>
      <c r="H176" s="58">
        <f t="shared" si="39"/>
        <v>0</v>
      </c>
      <c r="I176" s="1">
        <f t="shared" si="40"/>
        <v>0</v>
      </c>
      <c r="J176" s="3">
        <f t="shared" si="53"/>
        <v>1</v>
      </c>
      <c r="K176" s="26">
        <f t="shared" si="41"/>
        <v>1.9026792638374312E-2</v>
      </c>
      <c r="L176" s="26">
        <f t="shared" si="42"/>
        <v>0.04</v>
      </c>
      <c r="M176" s="69">
        <f t="shared" si="45"/>
        <v>2115.5180004011631</v>
      </c>
      <c r="N176" s="69">
        <f t="shared" si="46"/>
        <v>5493514.2861488285</v>
      </c>
      <c r="O176" s="69">
        <f t="shared" si="54"/>
        <v>1018097.8761274926</v>
      </c>
      <c r="P176" s="70">
        <f t="shared" si="43"/>
        <v>7.657054978940355</v>
      </c>
      <c r="Q176" s="70">
        <f t="shared" si="44"/>
        <v>0.45273477422655495</v>
      </c>
      <c r="R176" s="69">
        <f t="shared" si="55"/>
        <v>906.76938420703516</v>
      </c>
      <c r="S176" s="69">
        <f t="shared" si="55"/>
        <v>4020.8677900035518</v>
      </c>
      <c r="T176" s="88">
        <f t="shared" si="47"/>
        <v>1.58682372767327E-3</v>
      </c>
      <c r="U176" s="88">
        <f t="shared" si="52"/>
        <v>1.58682372767327E-3</v>
      </c>
      <c r="V176" s="90">
        <f t="shared" si="48"/>
        <v>1.2774652068829884E-3</v>
      </c>
      <c r="W176" s="90">
        <f t="shared" si="49"/>
        <v>1.7627005640299398E-3</v>
      </c>
    </row>
    <row r="177" spans="6:23" x14ac:dyDescent="0.25">
      <c r="F177" s="3">
        <f t="shared" si="50"/>
        <v>14.333333333333334</v>
      </c>
      <c r="G177" s="3">
        <f t="shared" si="51"/>
        <v>69.333333333333329</v>
      </c>
      <c r="H177" s="58">
        <f t="shared" si="39"/>
        <v>0</v>
      </c>
      <c r="I177" s="1">
        <f t="shared" si="40"/>
        <v>0</v>
      </c>
      <c r="J177" s="3">
        <f t="shared" si="53"/>
        <v>1</v>
      </c>
      <c r="K177" s="26">
        <f t="shared" si="41"/>
        <v>1.9026792638374312E-2</v>
      </c>
      <c r="L177" s="26">
        <f t="shared" si="42"/>
        <v>0.04</v>
      </c>
      <c r="M177" s="69">
        <f t="shared" si="45"/>
        <v>2118.8749545605197</v>
      </c>
      <c r="N177" s="69">
        <f t="shared" si="46"/>
        <v>5511697.4405067479</v>
      </c>
      <c r="O177" s="69">
        <f t="shared" si="54"/>
        <v>1022066.367442904</v>
      </c>
      <c r="P177" s="70">
        <f t="shared" si="43"/>
        <v>7.6586405449935526</v>
      </c>
      <c r="Q177" s="70">
        <f t="shared" si="44"/>
        <v>0.45288200353657576</v>
      </c>
      <c r="R177" s="69">
        <f t="shared" si="55"/>
        <v>907.9278220721269</v>
      </c>
      <c r="S177" s="69">
        <f t="shared" si="55"/>
        <v>4027.9550586045598</v>
      </c>
      <c r="T177" s="88">
        <f t="shared" si="47"/>
        <v>1.58682372767327E-3</v>
      </c>
      <c r="U177" s="88">
        <f t="shared" si="52"/>
        <v>1.58682372767327E-3</v>
      </c>
      <c r="V177" s="90">
        <f t="shared" si="48"/>
        <v>1.2775440870280708E-3</v>
      </c>
      <c r="W177" s="90">
        <f t="shared" si="49"/>
        <v>1.7626216456625432E-3</v>
      </c>
    </row>
    <row r="178" spans="6:23" x14ac:dyDescent="0.25">
      <c r="F178" s="3">
        <f t="shared" si="50"/>
        <v>14.416666666666666</v>
      </c>
      <c r="G178" s="3">
        <f t="shared" si="51"/>
        <v>69.416666666666671</v>
      </c>
      <c r="H178" s="58">
        <f t="shared" si="39"/>
        <v>0</v>
      </c>
      <c r="I178" s="1">
        <f t="shared" si="40"/>
        <v>0</v>
      </c>
      <c r="J178" s="3">
        <f t="shared" si="53"/>
        <v>1</v>
      </c>
      <c r="K178" s="26">
        <f t="shared" si="41"/>
        <v>1.9026792638374312E-2</v>
      </c>
      <c r="L178" s="26">
        <f t="shared" si="42"/>
        <v>0.04</v>
      </c>
      <c r="M178" s="69">
        <f t="shared" si="45"/>
        <v>2122.2372356143887</v>
      </c>
      <c r="N178" s="69">
        <f t="shared" si="46"/>
        <v>5529940.779854672</v>
      </c>
      <c r="O178" s="69">
        <f t="shared" si="54"/>
        <v>1026049.8956264695</v>
      </c>
      <c r="P178" s="70">
        <f t="shared" si="43"/>
        <v>7.6602261110467511</v>
      </c>
      <c r="Q178" s="70">
        <f t="shared" si="44"/>
        <v>0.45302918499875466</v>
      </c>
      <c r="R178" s="69">
        <f t="shared" si="55"/>
        <v>909.08781144032298</v>
      </c>
      <c r="S178" s="69">
        <f t="shared" si="55"/>
        <v>4035.0545018089329</v>
      </c>
      <c r="T178" s="88">
        <f t="shared" si="47"/>
        <v>1.58682372767327E-3</v>
      </c>
      <c r="U178" s="88">
        <f t="shared" si="52"/>
        <v>1.58682372767327E-3</v>
      </c>
      <c r="V178" s="90">
        <f t="shared" si="48"/>
        <v>1.2776228902742215E-3</v>
      </c>
      <c r="W178" s="90">
        <f t="shared" si="49"/>
        <v>1.7625428042469249E-3</v>
      </c>
    </row>
    <row r="179" spans="6:23" x14ac:dyDescent="0.25">
      <c r="F179" s="3">
        <f t="shared" si="50"/>
        <v>14.5</v>
      </c>
      <c r="G179" s="3">
        <f t="shared" si="51"/>
        <v>69.5</v>
      </c>
      <c r="H179" s="58">
        <f t="shared" si="39"/>
        <v>0</v>
      </c>
      <c r="I179" s="1">
        <f t="shared" si="40"/>
        <v>0</v>
      </c>
      <c r="J179" s="3">
        <f t="shared" si="53"/>
        <v>1</v>
      </c>
      <c r="K179" s="26">
        <f t="shared" si="41"/>
        <v>1.9026792638374312E-2</v>
      </c>
      <c r="L179" s="26">
        <f t="shared" si="42"/>
        <v>0.04</v>
      </c>
      <c r="M179" s="69">
        <f t="shared" si="45"/>
        <v>2125.6048520156132</v>
      </c>
      <c r="N179" s="69">
        <f t="shared" si="46"/>
        <v>5548244.5034007784</v>
      </c>
      <c r="O179" s="69">
        <f t="shared" si="54"/>
        <v>1030048.5164884618</v>
      </c>
      <c r="P179" s="70">
        <f t="shared" si="43"/>
        <v>7.6618116770999487</v>
      </c>
      <c r="Q179" s="70">
        <f t="shared" si="44"/>
        <v>0.45317631865971264</v>
      </c>
      <c r="R179" s="69">
        <f t="shared" si="55"/>
        <v>910.24935440675995</v>
      </c>
      <c r="S179" s="69">
        <f t="shared" si="55"/>
        <v>4042.1661402664299</v>
      </c>
      <c r="T179" s="88">
        <f t="shared" si="47"/>
        <v>1.58682372767327E-3</v>
      </c>
      <c r="U179" s="88">
        <f t="shared" si="52"/>
        <v>1.58682372767327E-3</v>
      </c>
      <c r="V179" s="90">
        <f t="shared" si="48"/>
        <v>1.2777016167411226E-3</v>
      </c>
      <c r="W179" s="90">
        <f t="shared" si="49"/>
        <v>1.7624640396576297E-3</v>
      </c>
    </row>
    <row r="180" spans="6:23" x14ac:dyDescent="0.25">
      <c r="F180" s="3">
        <f t="shared" si="50"/>
        <v>14.583333333333334</v>
      </c>
      <c r="G180" s="3">
        <f t="shared" si="51"/>
        <v>69.583333333333329</v>
      </c>
      <c r="H180" s="58">
        <f t="shared" si="39"/>
        <v>0</v>
      </c>
      <c r="I180" s="1">
        <f t="shared" si="40"/>
        <v>0</v>
      </c>
      <c r="J180" s="3">
        <f t="shared" si="53"/>
        <v>1</v>
      </c>
      <c r="K180" s="26">
        <f t="shared" si="41"/>
        <v>1.9026792638374312E-2</v>
      </c>
      <c r="L180" s="26">
        <f t="shared" si="42"/>
        <v>0.04</v>
      </c>
      <c r="M180" s="69">
        <f t="shared" si="45"/>
        <v>2128.9778122304492</v>
      </c>
      <c r="N180" s="69">
        <f t="shared" si="46"/>
        <v>5566608.811012608</v>
      </c>
      <c r="O180" s="69">
        <f t="shared" si="54"/>
        <v>1034062.2860430581</v>
      </c>
      <c r="P180" s="70">
        <f t="shared" si="43"/>
        <v>7.6633972431531463</v>
      </c>
      <c r="Q180" s="70">
        <f t="shared" si="44"/>
        <v>0.45332340456599263</v>
      </c>
      <c r="R180" s="69">
        <f t="shared" si="55"/>
        <v>911.41245306947337</v>
      </c>
      <c r="S180" s="69">
        <f t="shared" si="55"/>
        <v>4049.2899946614293</v>
      </c>
      <c r="T180" s="88">
        <f t="shared" si="47"/>
        <v>1.58682372767327E-3</v>
      </c>
      <c r="U180" s="88">
        <f t="shared" si="52"/>
        <v>1.58682372767327E-3</v>
      </c>
      <c r="V180" s="90">
        <f t="shared" si="48"/>
        <v>1.2777802665637772E-3</v>
      </c>
      <c r="W180" s="90">
        <f t="shared" si="49"/>
        <v>1.7623853517634291E-3</v>
      </c>
    </row>
    <row r="181" spans="6:23" x14ac:dyDescent="0.25">
      <c r="F181" s="3">
        <f t="shared" si="50"/>
        <v>14.666666666666666</v>
      </c>
      <c r="G181" s="3">
        <f t="shared" si="51"/>
        <v>69.666666666666671</v>
      </c>
      <c r="H181" s="58">
        <f t="shared" si="39"/>
        <v>0</v>
      </c>
      <c r="I181" s="1">
        <f t="shared" si="40"/>
        <v>0</v>
      </c>
      <c r="J181" s="3">
        <f t="shared" si="53"/>
        <v>1</v>
      </c>
      <c r="K181" s="26">
        <f t="shared" si="41"/>
        <v>1.9026792638374312E-2</v>
      </c>
      <c r="L181" s="26">
        <f t="shared" si="42"/>
        <v>0.04</v>
      </c>
      <c r="M181" s="69">
        <f t="shared" si="45"/>
        <v>2132.3561247385865</v>
      </c>
      <c r="N181" s="69">
        <f t="shared" si="46"/>
        <v>5585033.90321925</v>
      </c>
      <c r="O181" s="69">
        <f t="shared" si="54"/>
        <v>1038091.2605090877</v>
      </c>
      <c r="P181" s="70">
        <f t="shared" si="43"/>
        <v>7.6649828092063448</v>
      </c>
      <c r="Q181" s="70">
        <f t="shared" si="44"/>
        <v>0.45347044276406323</v>
      </c>
      <c r="R181" s="69">
        <f t="shared" si="55"/>
        <v>912.57710952938669</v>
      </c>
      <c r="S181" s="69">
        <f t="shared" si="55"/>
        <v>4056.4260857130444</v>
      </c>
      <c r="T181" s="88">
        <f t="shared" si="47"/>
        <v>1.58682372767327E-3</v>
      </c>
      <c r="U181" s="88">
        <f t="shared" si="52"/>
        <v>1.58682372767327E-3</v>
      </c>
      <c r="V181" s="90">
        <f t="shared" si="48"/>
        <v>1.277858839860091E-3</v>
      </c>
      <c r="W181" s="90">
        <f t="shared" si="49"/>
        <v>1.7623067404466397E-3</v>
      </c>
    </row>
    <row r="182" spans="6:23" x14ac:dyDescent="0.25">
      <c r="F182" s="3">
        <f t="shared" si="50"/>
        <v>14.75</v>
      </c>
      <c r="G182" s="3">
        <f t="shared" si="51"/>
        <v>69.75</v>
      </c>
      <c r="H182" s="58">
        <f t="shared" si="39"/>
        <v>0</v>
      </c>
      <c r="I182" s="1">
        <f t="shared" si="40"/>
        <v>0</v>
      </c>
      <c r="J182" s="3">
        <f t="shared" si="53"/>
        <v>1</v>
      </c>
      <c r="K182" s="26">
        <f t="shared" si="41"/>
        <v>1.9026792638374312E-2</v>
      </c>
      <c r="L182" s="26">
        <f t="shared" si="42"/>
        <v>0.04</v>
      </c>
      <c r="M182" s="69">
        <f t="shared" si="45"/>
        <v>2135.7397980331712</v>
      </c>
      <c r="N182" s="69">
        <f t="shared" si="46"/>
        <v>5603519.9812135324</v>
      </c>
      <c r="O182" s="69">
        <f t="shared" si="54"/>
        <v>1042135.4963107621</v>
      </c>
      <c r="P182" s="70">
        <f t="shared" si="43"/>
        <v>7.6665683752595424</v>
      </c>
      <c r="Q182" s="70">
        <f t="shared" si="44"/>
        <v>0.45361743330031851</v>
      </c>
      <c r="R182" s="69">
        <f t="shared" si="55"/>
        <v>913.74332589031928</v>
      </c>
      <c r="S182" s="69">
        <f t="shared" si="55"/>
        <v>4063.5744341751433</v>
      </c>
      <c r="T182" s="88">
        <f t="shared" si="47"/>
        <v>1.58682372767327E-3</v>
      </c>
      <c r="U182" s="88">
        <f t="shared" si="52"/>
        <v>1.58682372767327E-3</v>
      </c>
      <c r="V182" s="90">
        <f t="shared" si="48"/>
        <v>1.2779373367517444E-3</v>
      </c>
      <c r="W182" s="90">
        <f t="shared" si="49"/>
        <v>1.76222820558114E-3</v>
      </c>
    </row>
    <row r="183" spans="6:23" x14ac:dyDescent="0.25">
      <c r="F183" s="3">
        <f t="shared" si="50"/>
        <v>14.833333333333334</v>
      </c>
      <c r="G183" s="3">
        <f t="shared" si="51"/>
        <v>69.833333333333329</v>
      </c>
      <c r="H183" s="58">
        <f t="shared" si="39"/>
        <v>0</v>
      </c>
      <c r="I183" s="1">
        <f t="shared" si="40"/>
        <v>0</v>
      </c>
      <c r="J183" s="3">
        <f t="shared" si="53"/>
        <v>1</v>
      </c>
      <c r="K183" s="26">
        <f t="shared" si="41"/>
        <v>1.9026792638374312E-2</v>
      </c>
      <c r="L183" s="26">
        <f t="shared" si="42"/>
        <v>0.04</v>
      </c>
      <c r="M183" s="69">
        <f t="shared" si="45"/>
        <v>2139.1288406208264</v>
      </c>
      <c r="N183" s="69">
        <f t="shared" si="46"/>
        <v>5622067.2468542159</v>
      </c>
      <c r="O183" s="69">
        <f t="shared" si="54"/>
        <v>1046195.0500784153</v>
      </c>
      <c r="P183" s="70">
        <f t="shared" si="43"/>
        <v>7.6681539413127409</v>
      </c>
      <c r="Q183" s="70">
        <f t="shared" si="44"/>
        <v>0.45376437622107557</v>
      </c>
      <c r="R183" s="69">
        <f t="shared" si="55"/>
        <v>914.91110425899842</v>
      </c>
      <c r="S183" s="69">
        <f t="shared" si="55"/>
        <v>4070.7350608364122</v>
      </c>
      <c r="T183" s="88">
        <f t="shared" si="47"/>
        <v>1.58682372767327E-3</v>
      </c>
      <c r="U183" s="88">
        <f t="shared" si="52"/>
        <v>1.58682372767327E-3</v>
      </c>
      <c r="V183" s="90">
        <f t="shared" si="48"/>
        <v>1.2780157573695217E-3</v>
      </c>
      <c r="W183" s="90">
        <f t="shared" si="49"/>
        <v>1.762149747042141E-3</v>
      </c>
    </row>
    <row r="184" spans="6:23" x14ac:dyDescent="0.25">
      <c r="F184" s="3">
        <f t="shared" si="50"/>
        <v>14.916666666666666</v>
      </c>
      <c r="G184" s="3">
        <f t="shared" si="51"/>
        <v>69.916666666666671</v>
      </c>
      <c r="H184" s="58">
        <f t="shared" si="39"/>
        <v>0</v>
      </c>
      <c r="I184" s="1">
        <f t="shared" si="40"/>
        <v>0</v>
      </c>
      <c r="J184" s="3">
        <f t="shared" si="53"/>
        <v>1</v>
      </c>
      <c r="K184" s="26">
        <f t="shared" si="41"/>
        <v>1.9026792638374312E-2</v>
      </c>
      <c r="L184" s="26">
        <f t="shared" si="42"/>
        <v>0.04</v>
      </c>
      <c r="M184" s="69">
        <f t="shared" si="45"/>
        <v>2142.5232610216735</v>
      </c>
      <c r="N184" s="69">
        <f t="shared" si="46"/>
        <v>5640675.9026682014</v>
      </c>
      <c r="O184" s="69">
        <f t="shared" si="54"/>
        <v>1050269.9786492549</v>
      </c>
      <c r="P184" s="70">
        <f t="shared" si="43"/>
        <v>7.6697395073659385</v>
      </c>
      <c r="Q184" s="70">
        <f t="shared" si="44"/>
        <v>0.45391127157257877</v>
      </c>
      <c r="R184" s="69">
        <f t="shared" si="55"/>
        <v>916.08044674504902</v>
      </c>
      <c r="S184" s="69">
        <f t="shared" si="55"/>
        <v>4077.9079865204062</v>
      </c>
      <c r="T184" s="88">
        <f t="shared" si="47"/>
        <v>1.58682372767327E-3</v>
      </c>
      <c r="U184" s="88">
        <f t="shared" si="52"/>
        <v>1.58682372767327E-3</v>
      </c>
      <c r="V184" s="90">
        <f t="shared" si="48"/>
        <v>1.2780941018282199E-3</v>
      </c>
      <c r="W184" s="90">
        <f t="shared" si="49"/>
        <v>1.7620713647032993E-3</v>
      </c>
    </row>
    <row r="185" spans="6:23" x14ac:dyDescent="0.25">
      <c r="F185" s="3">
        <f t="shared" si="50"/>
        <v>15</v>
      </c>
      <c r="G185" s="3">
        <f t="shared" si="51"/>
        <v>70</v>
      </c>
      <c r="H185" s="58">
        <f t="shared" si="39"/>
        <v>0</v>
      </c>
      <c r="I185" s="1">
        <f t="shared" si="40"/>
        <v>5</v>
      </c>
      <c r="J185" s="3">
        <f t="shared" si="53"/>
        <v>0.8</v>
      </c>
      <c r="K185" s="26">
        <f t="shared" si="41"/>
        <v>1.9026792638374312E-2</v>
      </c>
      <c r="L185" s="26">
        <f t="shared" si="42"/>
        <v>0.04</v>
      </c>
      <c r="M185" s="69">
        <f t="shared" si="45"/>
        <v>2145.9230677693545</v>
      </c>
      <c r="N185" s="69">
        <f t="shared" si="46"/>
        <v>5659346.1518527381</v>
      </c>
      <c r="O185" s="69">
        <f t="shared" si="54"/>
        <v>1054360.3390681008</v>
      </c>
      <c r="P185" s="70">
        <f t="shared" si="43"/>
        <v>7.6713250734191361</v>
      </c>
      <c r="Q185" s="70">
        <f t="shared" si="44"/>
        <v>0.45405811940099544</v>
      </c>
      <c r="R185" s="69">
        <f t="shared" si="55"/>
        <v>917.25135546101365</v>
      </c>
      <c r="S185" s="69">
        <f t="shared" si="55"/>
        <v>4085.0932320856427</v>
      </c>
      <c r="T185" s="88">
        <f t="shared" si="47"/>
        <v>1.58682372767327E-3</v>
      </c>
      <c r="U185" s="88">
        <f t="shared" si="52"/>
        <v>1.58682372767327E-3</v>
      </c>
      <c r="V185" s="90">
        <f t="shared" si="48"/>
        <v>1.2781723702597336E-3</v>
      </c>
      <c r="W185" s="90">
        <f t="shared" si="49"/>
        <v>1.7619930584475973E-3</v>
      </c>
    </row>
    <row r="186" spans="6:23" x14ac:dyDescent="0.25">
      <c r="F186" s="3">
        <f t="shared" si="50"/>
        <v>15.083333333333334</v>
      </c>
      <c r="G186" s="3">
        <f t="shared" si="51"/>
        <v>70.083333333333329</v>
      </c>
      <c r="H186" s="58">
        <f t="shared" si="39"/>
        <v>0</v>
      </c>
      <c r="I186" s="1">
        <f t="shared" si="40"/>
        <v>0</v>
      </c>
      <c r="J186" s="3">
        <f t="shared" si="53"/>
        <v>1</v>
      </c>
      <c r="K186" s="26">
        <f t="shared" si="41"/>
        <v>1.9026792638374312E-2</v>
      </c>
      <c r="L186" s="26">
        <f t="shared" si="42"/>
        <v>0.04</v>
      </c>
      <c r="M186" s="69">
        <f t="shared" si="45"/>
        <v>1719.4626155288418</v>
      </c>
      <c r="N186" s="69">
        <f t="shared" si="46"/>
        <v>3633970.0468976945</v>
      </c>
      <c r="O186" s="69">
        <f t="shared" si="54"/>
        <v>677418.3606964089</v>
      </c>
      <c r="P186" s="70">
        <f t="shared" si="43"/>
        <v>7.4497670881581239</v>
      </c>
      <c r="Q186" s="70">
        <f t="shared" si="44"/>
        <v>0.45420491975242</v>
      </c>
      <c r="R186" s="69">
        <f t="shared" si="55"/>
        <v>734.73906601787564</v>
      </c>
      <c r="S186" s="69">
        <f t="shared" si="55"/>
        <v>3273.8326547404995</v>
      </c>
      <c r="T186" s="88">
        <f t="shared" si="47"/>
        <v>1.58682372767327E-3</v>
      </c>
      <c r="U186" s="88">
        <f t="shared" si="52"/>
        <v>1.58682372767327E-3</v>
      </c>
      <c r="V186" s="90">
        <f t="shared" si="48"/>
        <v>1.2782505627821905E-3</v>
      </c>
      <c r="W186" s="90">
        <f t="shared" si="49"/>
        <v>1.7619148281486918E-3</v>
      </c>
    </row>
    <row r="187" spans="6:23" x14ac:dyDescent="0.25">
      <c r="F187" s="3">
        <f t="shared" si="50"/>
        <v>15.166666666666666</v>
      </c>
      <c r="G187" s="3">
        <f t="shared" si="51"/>
        <v>70.166666666666671</v>
      </c>
      <c r="H187" s="58">
        <f t="shared" si="39"/>
        <v>0</v>
      </c>
      <c r="I187" s="1">
        <f t="shared" si="40"/>
        <v>0</v>
      </c>
      <c r="J187" s="3">
        <f t="shared" si="53"/>
        <v>1</v>
      </c>
      <c r="K187" s="26">
        <f t="shared" si="41"/>
        <v>1.9026792638374312E-2</v>
      </c>
      <c r="L187" s="26">
        <f t="shared" si="42"/>
        <v>0.04</v>
      </c>
      <c r="M187" s="69">
        <f t="shared" si="45"/>
        <v>1722.1910996060101</v>
      </c>
      <c r="N187" s="69">
        <f t="shared" si="46"/>
        <v>3645998.2377520264</v>
      </c>
      <c r="O187" s="69">
        <f t="shared" si="54"/>
        <v>680056.05418986827</v>
      </c>
      <c r="P187" s="70">
        <f t="shared" si="43"/>
        <v>7.4513526542113224</v>
      </c>
      <c r="Q187" s="70">
        <f t="shared" si="44"/>
        <v>0.45435167267287041</v>
      </c>
      <c r="R187" s="69">
        <f t="shared" si="55"/>
        <v>735.67830403793039</v>
      </c>
      <c r="S187" s="69">
        <f t="shared" si="55"/>
        <v>3279.6006131751301</v>
      </c>
      <c r="T187" s="88">
        <f t="shared" si="47"/>
        <v>1.58682372767327E-3</v>
      </c>
      <c r="U187" s="88">
        <f t="shared" si="52"/>
        <v>1.58682372767327E-3</v>
      </c>
      <c r="V187" s="90">
        <f t="shared" si="48"/>
        <v>1.2783286795203797E-3</v>
      </c>
      <c r="W187" s="90">
        <f t="shared" si="49"/>
        <v>1.7618366736853464E-3</v>
      </c>
    </row>
    <row r="188" spans="6:23" x14ac:dyDescent="0.25">
      <c r="F188" s="3">
        <f t="shared" si="50"/>
        <v>15.25</v>
      </c>
      <c r="G188" s="3">
        <f t="shared" si="51"/>
        <v>70.25</v>
      </c>
      <c r="H188" s="58">
        <f t="shared" si="39"/>
        <v>0</v>
      </c>
      <c r="I188" s="1">
        <f t="shared" si="40"/>
        <v>0</v>
      </c>
      <c r="J188" s="3">
        <f t="shared" si="53"/>
        <v>1</v>
      </c>
      <c r="K188" s="26">
        <f t="shared" si="41"/>
        <v>1.9026792638374312E-2</v>
      </c>
      <c r="L188" s="26">
        <f t="shared" si="42"/>
        <v>0.04</v>
      </c>
      <c r="M188" s="69">
        <f t="shared" si="45"/>
        <v>1724.9239133064527</v>
      </c>
      <c r="N188" s="69">
        <f t="shared" si="46"/>
        <v>3658066.2410906004</v>
      </c>
      <c r="O188" s="69">
        <f t="shared" si="54"/>
        <v>682703.73439415358</v>
      </c>
      <c r="P188" s="70">
        <f t="shared" si="43"/>
        <v>7.45293822026452</v>
      </c>
      <c r="Q188" s="70">
        <f t="shared" si="44"/>
        <v>0.45449837820829286</v>
      </c>
      <c r="R188" s="69">
        <f t="shared" si="55"/>
        <v>736.61880012600693</v>
      </c>
      <c r="S188" s="69">
        <f t="shared" si="55"/>
        <v>3285.3784777433357</v>
      </c>
      <c r="T188" s="88">
        <f t="shared" si="47"/>
        <v>1.58682372767327E-3</v>
      </c>
      <c r="U188" s="88">
        <f t="shared" si="52"/>
        <v>1.58682372767327E-3</v>
      </c>
      <c r="V188" s="90">
        <f t="shared" si="48"/>
        <v>1.2784067205930949E-3</v>
      </c>
      <c r="W188" s="90">
        <f t="shared" si="49"/>
        <v>1.7617585949321057E-3</v>
      </c>
    </row>
    <row r="189" spans="6:23" x14ac:dyDescent="0.25">
      <c r="F189" s="3">
        <f t="shared" si="50"/>
        <v>15.333333333333334</v>
      </c>
      <c r="G189" s="3">
        <f t="shared" si="51"/>
        <v>70.333333333333329</v>
      </c>
      <c r="H189" s="58">
        <f t="shared" si="39"/>
        <v>0</v>
      </c>
      <c r="I189" s="1">
        <f t="shared" si="40"/>
        <v>0</v>
      </c>
      <c r="J189" s="3">
        <f t="shared" si="53"/>
        <v>1</v>
      </c>
      <c r="K189" s="26">
        <f t="shared" si="41"/>
        <v>1.9026792638374312E-2</v>
      </c>
      <c r="L189" s="26">
        <f t="shared" si="42"/>
        <v>0.04</v>
      </c>
      <c r="M189" s="69">
        <f t="shared" si="45"/>
        <v>1727.6610635005184</v>
      </c>
      <c r="N189" s="69">
        <f t="shared" si="46"/>
        <v>3670174.1886900002</v>
      </c>
      <c r="O189" s="69">
        <f t="shared" si="54"/>
        <v>685361.43835425796</v>
      </c>
      <c r="P189" s="70">
        <f t="shared" si="43"/>
        <v>7.4545237863177185</v>
      </c>
      <c r="Q189" s="70">
        <f t="shared" si="44"/>
        <v>0.45464503640455756</v>
      </c>
      <c r="R189" s="69">
        <f t="shared" si="55"/>
        <v>737.56055598148112</v>
      </c>
      <c r="S189" s="69">
        <f t="shared" si="55"/>
        <v>3291.1662652441892</v>
      </c>
      <c r="T189" s="88">
        <f t="shared" si="47"/>
        <v>1.58682372767327E-3</v>
      </c>
      <c r="U189" s="88">
        <f t="shared" si="52"/>
        <v>1.58682372767327E-3</v>
      </c>
      <c r="V189" s="90">
        <f t="shared" si="48"/>
        <v>1.2784846861266796E-3</v>
      </c>
      <c r="W189" s="90">
        <f t="shared" si="49"/>
        <v>1.7616805917681777E-3</v>
      </c>
    </row>
    <row r="190" spans="6:23" x14ac:dyDescent="0.25">
      <c r="F190" s="3">
        <f t="shared" si="50"/>
        <v>15.416666666666666</v>
      </c>
      <c r="G190" s="3">
        <f t="shared" si="51"/>
        <v>70.416666666666671</v>
      </c>
      <c r="H190" s="58">
        <f t="shared" si="39"/>
        <v>0</v>
      </c>
      <c r="I190" s="1">
        <f t="shared" si="40"/>
        <v>0</v>
      </c>
      <c r="J190" s="3">
        <f t="shared" si="53"/>
        <v>1</v>
      </c>
      <c r="K190" s="26">
        <f t="shared" si="41"/>
        <v>1.9026792638374312E-2</v>
      </c>
      <c r="L190" s="26">
        <f t="shared" si="42"/>
        <v>0.04</v>
      </c>
      <c r="M190" s="69">
        <f t="shared" si="45"/>
        <v>1730.4025570694582</v>
      </c>
      <c r="N190" s="69">
        <f t="shared" si="46"/>
        <v>3682322.2127629817</v>
      </c>
      <c r="O190" s="69">
        <f t="shared" si="54"/>
        <v>688029.20325046219</v>
      </c>
      <c r="P190" s="70">
        <f t="shared" si="43"/>
        <v>7.4561093523709161</v>
      </c>
      <c r="Q190" s="70">
        <f t="shared" si="44"/>
        <v>0.45479164730746185</v>
      </c>
      <c r="R190" s="69">
        <f t="shared" si="55"/>
        <v>738.50357330606766</v>
      </c>
      <c r="S190" s="69">
        <f t="shared" si="55"/>
        <v>3296.9639925049573</v>
      </c>
      <c r="T190" s="88">
        <f t="shared" si="47"/>
        <v>1.58682372767327E-3</v>
      </c>
      <c r="U190" s="88">
        <f t="shared" si="52"/>
        <v>1.58682372767327E-3</v>
      </c>
      <c r="V190" s="90">
        <f t="shared" si="48"/>
        <v>1.2785625762370412E-3</v>
      </c>
      <c r="W190" s="90">
        <f t="shared" si="49"/>
        <v>1.7616026640749904E-3</v>
      </c>
    </row>
    <row r="191" spans="6:23" x14ac:dyDescent="0.25">
      <c r="F191" s="3">
        <f t="shared" si="50"/>
        <v>15.5</v>
      </c>
      <c r="G191" s="3">
        <f t="shared" si="51"/>
        <v>70.5</v>
      </c>
      <c r="H191" s="58">
        <f t="shared" si="39"/>
        <v>0</v>
      </c>
      <c r="I191" s="1">
        <f t="shared" si="40"/>
        <v>0</v>
      </c>
      <c r="J191" s="3">
        <f t="shared" si="53"/>
        <v>1</v>
      </c>
      <c r="K191" s="26">
        <f t="shared" si="41"/>
        <v>1.9026792638374312E-2</v>
      </c>
      <c r="L191" s="26">
        <f t="shared" si="42"/>
        <v>0.04</v>
      </c>
      <c r="M191" s="69">
        <f t="shared" si="45"/>
        <v>1733.1484009054425</v>
      </c>
      <c r="N191" s="69">
        <f t="shared" si="46"/>
        <v>3694510.4459599149</v>
      </c>
      <c r="O191" s="69">
        <f t="shared" si="54"/>
        <v>690707.0663988227</v>
      </c>
      <c r="P191" s="70">
        <f t="shared" si="43"/>
        <v>7.4576949184241137</v>
      </c>
      <c r="Q191" s="70">
        <f t="shared" si="44"/>
        <v>0.45493821096272857</v>
      </c>
      <c r="R191" s="69">
        <f t="shared" si="55"/>
        <v>739.44785380383405</v>
      </c>
      <c r="S191" s="69">
        <f t="shared" si="55"/>
        <v>3302.7716763811104</v>
      </c>
      <c r="T191" s="88">
        <f t="shared" si="47"/>
        <v>1.58682372767327E-3</v>
      </c>
      <c r="U191" s="88">
        <f t="shared" si="52"/>
        <v>1.58682372767327E-3</v>
      </c>
      <c r="V191" s="90">
        <f t="shared" si="48"/>
        <v>1.2786403910534094E-3</v>
      </c>
      <c r="W191" s="90">
        <f t="shared" si="49"/>
        <v>1.7615248117224258E-3</v>
      </c>
    </row>
    <row r="192" spans="6:23" x14ac:dyDescent="0.25">
      <c r="F192" s="3">
        <f t="shared" si="50"/>
        <v>15.583333333333334</v>
      </c>
      <c r="G192" s="3">
        <f t="shared" si="51"/>
        <v>70.583333333333329</v>
      </c>
      <c r="H192" s="58">
        <f t="shared" si="39"/>
        <v>0</v>
      </c>
      <c r="I192" s="1">
        <f t="shared" si="40"/>
        <v>0</v>
      </c>
      <c r="J192" s="3">
        <f t="shared" si="53"/>
        <v>1</v>
      </c>
      <c r="K192" s="26">
        <f t="shared" si="41"/>
        <v>1.9026792638374312E-2</v>
      </c>
      <c r="L192" s="26">
        <f t="shared" si="42"/>
        <v>0.04</v>
      </c>
      <c r="M192" s="69">
        <f t="shared" si="45"/>
        <v>1735.8986019115782</v>
      </c>
      <c r="N192" s="69">
        <f t="shared" si="46"/>
        <v>3706739.021370234</v>
      </c>
      <c r="O192" s="69">
        <f t="shared" si="54"/>
        <v>693395.06525166193</v>
      </c>
      <c r="P192" s="70">
        <f t="shared" si="43"/>
        <v>7.4592804844773122</v>
      </c>
      <c r="Q192" s="70">
        <f t="shared" si="44"/>
        <v>0.45508472741600675</v>
      </c>
      <c r="R192" s="69">
        <f t="shared" si="55"/>
        <v>740.39339918119515</v>
      </c>
      <c r="S192" s="69">
        <f t="shared" si="55"/>
        <v>3308.5893337564394</v>
      </c>
      <c r="T192" s="88">
        <f t="shared" si="47"/>
        <v>1.58682372767327E-3</v>
      </c>
      <c r="U192" s="88">
        <f t="shared" si="52"/>
        <v>1.58682372767327E-3</v>
      </c>
      <c r="V192" s="90">
        <f t="shared" si="48"/>
        <v>1.278718130693246E-3</v>
      </c>
      <c r="W192" s="90">
        <f t="shared" si="49"/>
        <v>1.761447034601904E-3</v>
      </c>
    </row>
    <row r="193" spans="6:23" x14ac:dyDescent="0.25">
      <c r="F193" s="3">
        <f t="shared" si="50"/>
        <v>15.666666666666666</v>
      </c>
      <c r="G193" s="3">
        <f t="shared" si="51"/>
        <v>70.666666666666671</v>
      </c>
      <c r="H193" s="58">
        <f t="shared" si="39"/>
        <v>0</v>
      </c>
      <c r="I193" s="1">
        <f t="shared" si="40"/>
        <v>0</v>
      </c>
      <c r="J193" s="3">
        <f t="shared" si="53"/>
        <v>1</v>
      </c>
      <c r="K193" s="26">
        <f t="shared" si="41"/>
        <v>1.9026792638374312E-2</v>
      </c>
      <c r="L193" s="26">
        <f t="shared" si="42"/>
        <v>0.04</v>
      </c>
      <c r="M193" s="69">
        <f t="shared" si="45"/>
        <v>1738.6531670019265</v>
      </c>
      <c r="N193" s="69">
        <f t="shared" si="46"/>
        <v>3719008.0725238896</v>
      </c>
      <c r="O193" s="69">
        <f t="shared" si="54"/>
        <v>696093.23739806097</v>
      </c>
      <c r="P193" s="70">
        <f t="shared" si="43"/>
        <v>7.4608660505305098</v>
      </c>
      <c r="Q193" s="70">
        <f t="shared" si="44"/>
        <v>0.45523119671287282</v>
      </c>
      <c r="R193" s="69">
        <f t="shared" si="55"/>
        <v>741.34021114691768</v>
      </c>
      <c r="S193" s="69">
        <f t="shared" si="55"/>
        <v>3314.4169815430191</v>
      </c>
      <c r="T193" s="88">
        <f t="shared" si="47"/>
        <v>1.58682372767327E-3</v>
      </c>
      <c r="U193" s="88">
        <f t="shared" si="52"/>
        <v>1.58682372767327E-3</v>
      </c>
      <c r="V193" s="90">
        <f t="shared" si="48"/>
        <v>1.2787957952753448E-3</v>
      </c>
      <c r="W193" s="90">
        <f t="shared" si="49"/>
        <v>1.7613693325799762E-3</v>
      </c>
    </row>
    <row r="194" spans="6:23" x14ac:dyDescent="0.25">
      <c r="F194" s="3">
        <f t="shared" si="50"/>
        <v>15.75</v>
      </c>
      <c r="G194" s="3">
        <f t="shared" si="51"/>
        <v>70.75</v>
      </c>
      <c r="H194" s="58">
        <f t="shared" si="39"/>
        <v>0</v>
      </c>
      <c r="I194" s="1">
        <f t="shared" si="40"/>
        <v>0</v>
      </c>
      <c r="J194" s="3">
        <f t="shared" si="53"/>
        <v>1</v>
      </c>
      <c r="K194" s="26">
        <f t="shared" si="41"/>
        <v>1.9026792638374312E-2</v>
      </c>
      <c r="L194" s="26">
        <f t="shared" si="42"/>
        <v>0.04</v>
      </c>
      <c r="M194" s="69">
        <f t="shared" si="45"/>
        <v>1741.4121031015195</v>
      </c>
      <c r="N194" s="69">
        <f t="shared" si="46"/>
        <v>3731317.7333928081</v>
      </c>
      <c r="O194" s="69">
        <f t="shared" si="54"/>
        <v>698801.62056435086</v>
      </c>
      <c r="P194" s="70">
        <f t="shared" si="43"/>
        <v>7.4624516165837083</v>
      </c>
      <c r="Q194" s="70">
        <f t="shared" si="44"/>
        <v>0.45537761889882905</v>
      </c>
      <c r="R194" s="69">
        <f t="shared" si="55"/>
        <v>742.28829141212861</v>
      </c>
      <c r="S194" s="69">
        <f t="shared" si="55"/>
        <v>3320.2546366813262</v>
      </c>
      <c r="T194" s="88">
        <f t="shared" si="47"/>
        <v>1.58682372767327E-3</v>
      </c>
      <c r="U194" s="88">
        <f t="shared" si="52"/>
        <v>1.58682372767327E-3</v>
      </c>
      <c r="V194" s="90">
        <f t="shared" si="48"/>
        <v>1.2788733849256051E-3</v>
      </c>
      <c r="W194" s="90">
        <f t="shared" si="49"/>
        <v>1.7612917055442878E-3</v>
      </c>
    </row>
    <row r="195" spans="6:23" x14ac:dyDescent="0.25">
      <c r="F195" s="3">
        <f t="shared" si="50"/>
        <v>15.833333333333334</v>
      </c>
      <c r="G195" s="3">
        <f t="shared" si="51"/>
        <v>70.833333333333329</v>
      </c>
      <c r="H195" s="58">
        <f t="shared" si="39"/>
        <v>0</v>
      </c>
      <c r="I195" s="1">
        <f t="shared" si="40"/>
        <v>0</v>
      </c>
      <c r="J195" s="3">
        <f t="shared" si="53"/>
        <v>1</v>
      </c>
      <c r="K195" s="26">
        <f t="shared" si="41"/>
        <v>1.9026792638374312E-2</v>
      </c>
      <c r="L195" s="26">
        <f t="shared" si="42"/>
        <v>0.04</v>
      </c>
      <c r="M195" s="69">
        <f t="shared" si="45"/>
        <v>1744.1754171463783</v>
      </c>
      <c r="N195" s="69">
        <f t="shared" si="46"/>
        <v>3743668.138392353</v>
      </c>
      <c r="O195" s="69">
        <f t="shared" si="54"/>
        <v>701520.25261461036</v>
      </c>
      <c r="P195" s="70">
        <f t="shared" si="43"/>
        <v>7.4640371826369059</v>
      </c>
      <c r="Q195" s="70">
        <f t="shared" si="44"/>
        <v>0.45552399401930588</v>
      </c>
      <c r="R195" s="69">
        <f t="shared" si="55"/>
        <v>743.23764169030778</v>
      </c>
      <c r="S195" s="69">
        <f t="shared" si="55"/>
        <v>3326.1023161402381</v>
      </c>
      <c r="T195" s="88">
        <f t="shared" si="47"/>
        <v>1.58682372767327E-3</v>
      </c>
      <c r="U195" s="88">
        <f t="shared" si="52"/>
        <v>1.58682372767327E-3</v>
      </c>
      <c r="V195" s="90">
        <f t="shared" si="48"/>
        <v>1.2789508997550492E-3</v>
      </c>
      <c r="W195" s="90">
        <f t="shared" si="49"/>
        <v>1.7612141533689396E-3</v>
      </c>
    </row>
    <row r="196" spans="6:23" x14ac:dyDescent="0.25">
      <c r="F196" s="3">
        <f t="shared" si="50"/>
        <v>15.916666666666666</v>
      </c>
      <c r="G196" s="3">
        <f t="shared" si="51"/>
        <v>70.916666666666671</v>
      </c>
      <c r="H196" s="58">
        <f t="shared" si="39"/>
        <v>0</v>
      </c>
      <c r="I196" s="1">
        <f t="shared" si="40"/>
        <v>0</v>
      </c>
      <c r="J196" s="3">
        <f t="shared" si="53"/>
        <v>1</v>
      </c>
      <c r="K196" s="26">
        <f t="shared" si="41"/>
        <v>1.9026792638374312E-2</v>
      </c>
      <c r="L196" s="26">
        <f t="shared" si="42"/>
        <v>0.04</v>
      </c>
      <c r="M196" s="69">
        <f t="shared" si="45"/>
        <v>1746.9431160835306</v>
      </c>
      <c r="N196" s="69">
        <f t="shared" si="46"/>
        <v>3756059.4223827939</v>
      </c>
      <c r="O196" s="69">
        <f t="shared" si="54"/>
        <v>704249.17155115772</v>
      </c>
      <c r="P196" s="70">
        <f t="shared" si="43"/>
        <v>7.4656227486901034</v>
      </c>
      <c r="Q196" s="70">
        <f t="shared" si="44"/>
        <v>0.45567032211965913</v>
      </c>
      <c r="R196" s="69">
        <f t="shared" si="55"/>
        <v>744.18826369730709</v>
      </c>
      <c r="S196" s="69">
        <f t="shared" si="55"/>
        <v>3331.9600369171085</v>
      </c>
      <c r="T196" s="88">
        <f t="shared" si="47"/>
        <v>1.58682372767327E-3</v>
      </c>
      <c r="U196" s="88">
        <f t="shared" si="52"/>
        <v>1.58682372767327E-3</v>
      </c>
      <c r="V196" s="90">
        <f t="shared" si="48"/>
        <v>1.2790283398960156E-3</v>
      </c>
      <c r="W196" s="90">
        <f t="shared" si="49"/>
        <v>1.7611366759360259E-3</v>
      </c>
    </row>
    <row r="197" spans="6:23" x14ac:dyDescent="0.25">
      <c r="F197" s="3">
        <f t="shared" si="50"/>
        <v>16</v>
      </c>
      <c r="G197" s="3">
        <f t="shared" si="51"/>
        <v>71</v>
      </c>
      <c r="H197" s="58">
        <f t="shared" ref="H197:H233" si="56">$D$6*(INT(F197)=F197)*(F197&lt;$D$5)*(1+$D$10)^FLOOR(F197,1)</f>
        <v>0</v>
      </c>
      <c r="I197" s="1">
        <f t="shared" ref="I197:I233" si="57">($D$5+$D$8-F197)*(F197&gt;=$D$5)*(INT(F197)=F197)</f>
        <v>4</v>
      </c>
      <c r="J197" s="3">
        <f t="shared" si="53"/>
        <v>0.75</v>
      </c>
      <c r="K197" s="26">
        <f t="shared" ref="K197:K233" si="58">INDEX($C$14:$C$22,MATCH(G197,$B$14:$B$22,1))</f>
        <v>1.9026792638374312E-2</v>
      </c>
      <c r="L197" s="26">
        <f t="shared" ref="L197:L233" si="59">INDEX($D$14:$D$22,MATCH(G197,$B$14:$B$22,1))</f>
        <v>0.04</v>
      </c>
      <c r="M197" s="69">
        <f t="shared" si="45"/>
        <v>1749.7152068710275</v>
      </c>
      <c r="N197" s="69">
        <f t="shared" si="46"/>
        <v>3768491.7206707778</v>
      </c>
      <c r="O197" s="69">
        <f t="shared" si="54"/>
        <v>706988.41551505541</v>
      </c>
      <c r="P197" s="70">
        <f t="shared" ref="P197:P233" si="60">LN(M197)</f>
        <v>7.4672083147433019</v>
      </c>
      <c r="Q197" s="70">
        <f t="shared" ref="Q197:Q233" si="61">SQRT(LN(1+O197*EXP(-2*P197)))</f>
        <v>0.45581660324517231</v>
      </c>
      <c r="R197" s="69">
        <f t="shared" si="55"/>
        <v>745.1401591513403</v>
      </c>
      <c r="S197" s="69">
        <f t="shared" si="55"/>
        <v>3337.8278160378204</v>
      </c>
      <c r="T197" s="88">
        <f t="shared" si="47"/>
        <v>1.58682372767327E-3</v>
      </c>
      <c r="U197" s="88">
        <f t="shared" si="52"/>
        <v>1.58682372767327E-3</v>
      </c>
      <c r="V197" s="90">
        <f t="shared" si="48"/>
        <v>1.2791057054621913E-3</v>
      </c>
      <c r="W197" s="90">
        <f t="shared" si="49"/>
        <v>1.7610592731300834E-3</v>
      </c>
    </row>
    <row r="198" spans="6:23" x14ac:dyDescent="0.25">
      <c r="F198" s="3">
        <f t="shared" si="50"/>
        <v>16.083333333333332</v>
      </c>
      <c r="G198" s="3">
        <f t="shared" si="51"/>
        <v>71.083333333333329</v>
      </c>
      <c r="H198" s="58">
        <f t="shared" si="56"/>
        <v>0</v>
      </c>
      <c r="I198" s="1">
        <f t="shared" si="57"/>
        <v>0</v>
      </c>
      <c r="J198" s="3">
        <f t="shared" si="53"/>
        <v>1</v>
      </c>
      <c r="K198" s="26">
        <f t="shared" si="58"/>
        <v>1.9026792638374312E-2</v>
      </c>
      <c r="L198" s="26">
        <f t="shared" si="59"/>
        <v>0.04</v>
      </c>
      <c r="M198" s="69">
        <f t="shared" ref="M198:M233" si="62">H198+M197*(EXP(K197*(F198-F197)))*J197</f>
        <v>1314.3687723584708</v>
      </c>
      <c r="N198" s="69">
        <f t="shared" ref="N198:N233" si="63">H198^2+N197*J197^2*(EXP((2*K197+L197^2)*(F198-F197)))+2*H198*M197*J197*(EXP(K197*(F198-F197)))</f>
        <v>2126792.90756858</v>
      </c>
      <c r="O198" s="69">
        <f t="shared" si="54"/>
        <v>399227.6378174664</v>
      </c>
      <c r="P198" s="70">
        <f t="shared" si="60"/>
        <v>7.1811118083447187</v>
      </c>
      <c r="Q198" s="70">
        <f t="shared" si="61"/>
        <v>0.45596283744105742</v>
      </c>
      <c r="R198" s="69">
        <f t="shared" si="55"/>
        <v>559.56999732974145</v>
      </c>
      <c r="S198" s="69">
        <f t="shared" si="55"/>
        <v>2507.7792529175867</v>
      </c>
      <c r="T198" s="88">
        <f t="shared" ref="T198:T233" si="64">(M198-H198)/(J197*(M197))-1</f>
        <v>1.58682372767327E-3</v>
      </c>
      <c r="U198" s="88">
        <f t="shared" si="52"/>
        <v>1.58682372767327E-3</v>
      </c>
      <c r="V198" s="90">
        <f t="shared" ref="V198:V233" si="65">(R198-H198)/(J197*R197)-1</f>
        <v>1.2791829965705936E-3</v>
      </c>
      <c r="W198" s="90">
        <f t="shared" ref="W198:W233" si="66">(S198-H198)/(J197*S197)-1</f>
        <v>1.7609819448205499E-3</v>
      </c>
    </row>
    <row r="199" spans="6:23" x14ac:dyDescent="0.25">
      <c r="F199" s="3">
        <f t="shared" ref="F199:F233" si="67">(12*F198+1)/12</f>
        <v>16.166666666666668</v>
      </c>
      <c r="G199" s="3">
        <f t="shared" ref="G199:G233" si="68">$G$5+F199</f>
        <v>71.166666666666671</v>
      </c>
      <c r="H199" s="58">
        <f t="shared" si="56"/>
        <v>0</v>
      </c>
      <c r="I199" s="1">
        <f t="shared" si="57"/>
        <v>0</v>
      </c>
      <c r="J199" s="3">
        <f t="shared" si="53"/>
        <v>1</v>
      </c>
      <c r="K199" s="26">
        <f t="shared" si="58"/>
        <v>1.9026792638374312E-2</v>
      </c>
      <c r="L199" s="26">
        <f t="shared" si="59"/>
        <v>0.04</v>
      </c>
      <c r="M199" s="69">
        <f t="shared" si="62"/>
        <v>1316.454443913362</v>
      </c>
      <c r="N199" s="69">
        <f t="shared" si="63"/>
        <v>2133832.4457787848</v>
      </c>
      <c r="O199" s="69">
        <f t="shared" si="54"/>
        <v>400780.14287954569</v>
      </c>
      <c r="P199" s="70">
        <f t="shared" si="60"/>
        <v>7.1826973743979163</v>
      </c>
      <c r="Q199" s="70">
        <f t="shared" si="61"/>
        <v>0.45610902475245291</v>
      </c>
      <c r="R199" s="69">
        <f t="shared" si="55"/>
        <v>560.28583296390605</v>
      </c>
      <c r="S199" s="69">
        <f t="shared" si="55"/>
        <v>2512.1952131677835</v>
      </c>
      <c r="T199" s="88">
        <f t="shared" si="64"/>
        <v>1.58682372767327E-3</v>
      </c>
      <c r="U199" s="88">
        <f t="shared" ref="U199:U233" si="69">EXP(K198)^(F199-F198)-1</f>
        <v>1.58682372767327E-3</v>
      </c>
      <c r="V199" s="90">
        <f t="shared" si="65"/>
        <v>1.2792602133433473E-3</v>
      </c>
      <c r="W199" s="90">
        <f t="shared" si="66"/>
        <v>1.7609046908970694E-3</v>
      </c>
    </row>
    <row r="200" spans="6:23" x14ac:dyDescent="0.25">
      <c r="F200" s="3">
        <f t="shared" si="67"/>
        <v>16.25</v>
      </c>
      <c r="G200" s="3">
        <f t="shared" si="68"/>
        <v>71.25</v>
      </c>
      <c r="H200" s="58">
        <f t="shared" si="56"/>
        <v>0</v>
      </c>
      <c r="I200" s="1">
        <f t="shared" si="57"/>
        <v>0</v>
      </c>
      <c r="J200" s="3">
        <f t="shared" si="53"/>
        <v>1</v>
      </c>
      <c r="K200" s="26">
        <f t="shared" si="58"/>
        <v>1.9026792638374312E-2</v>
      </c>
      <c r="L200" s="26">
        <f t="shared" si="59"/>
        <v>0.04</v>
      </c>
      <c r="M200" s="69">
        <f t="shared" si="62"/>
        <v>1318.5434250613646</v>
      </c>
      <c r="N200" s="69">
        <f t="shared" si="63"/>
        <v>2140895.2843761761</v>
      </c>
      <c r="O200" s="69">
        <f t="shared" si="54"/>
        <v>402338.52060362161</v>
      </c>
      <c r="P200" s="70">
        <f t="shared" si="60"/>
        <v>7.1842829404511148</v>
      </c>
      <c r="Q200" s="70">
        <f t="shared" si="61"/>
        <v>0.45625516522442428</v>
      </c>
      <c r="R200" s="69">
        <f t="shared" si="55"/>
        <v>561.00262756000075</v>
      </c>
      <c r="S200" s="69">
        <f t="shared" si="55"/>
        <v>2516.6187556127288</v>
      </c>
      <c r="T200" s="88">
        <f t="shared" si="64"/>
        <v>1.58682372767327E-3</v>
      </c>
      <c r="U200" s="88">
        <f t="shared" si="69"/>
        <v>1.58682372767327E-3</v>
      </c>
      <c r="V200" s="90">
        <f t="shared" si="65"/>
        <v>1.279337355904353E-3</v>
      </c>
      <c r="W200" s="90">
        <f t="shared" si="66"/>
        <v>1.7608275112375171E-3</v>
      </c>
    </row>
    <row r="201" spans="6:23" x14ac:dyDescent="0.25">
      <c r="F201" s="3">
        <f t="shared" si="67"/>
        <v>16.333333333333332</v>
      </c>
      <c r="G201" s="3">
        <f t="shared" si="68"/>
        <v>71.333333333333329</v>
      </c>
      <c r="H201" s="58">
        <f t="shared" si="56"/>
        <v>0</v>
      </c>
      <c r="I201" s="1">
        <f t="shared" si="57"/>
        <v>0</v>
      </c>
      <c r="J201" s="3">
        <f t="shared" si="53"/>
        <v>1</v>
      </c>
      <c r="K201" s="26">
        <f t="shared" si="58"/>
        <v>1.9026792638374312E-2</v>
      </c>
      <c r="L201" s="26">
        <f t="shared" si="59"/>
        <v>0.04</v>
      </c>
      <c r="M201" s="69">
        <f t="shared" si="62"/>
        <v>1320.6357210542196</v>
      </c>
      <c r="N201" s="69">
        <f t="shared" si="63"/>
        <v>2147981.5004834333</v>
      </c>
      <c r="O201" s="69">
        <f t="shared" si="54"/>
        <v>403902.79275903455</v>
      </c>
      <c r="P201" s="70">
        <f t="shared" si="60"/>
        <v>7.1858685065043124</v>
      </c>
      <c r="Q201" s="70">
        <f t="shared" si="61"/>
        <v>0.4564012589019667</v>
      </c>
      <c r="R201" s="69">
        <f t="shared" si="55"/>
        <v>561.72038241380596</v>
      </c>
      <c r="S201" s="69">
        <f t="shared" si="55"/>
        <v>2521.0498931077195</v>
      </c>
      <c r="T201" s="88">
        <f t="shared" si="64"/>
        <v>1.58682372767327E-3</v>
      </c>
      <c r="U201" s="88">
        <f t="shared" si="69"/>
        <v>1.58682372767327E-3</v>
      </c>
      <c r="V201" s="90">
        <f t="shared" si="65"/>
        <v>1.2794144243619687E-3</v>
      </c>
      <c r="W201" s="90">
        <f t="shared" si="66"/>
        <v>1.760750405721101E-3</v>
      </c>
    </row>
    <row r="202" spans="6:23" x14ac:dyDescent="0.25">
      <c r="F202" s="3">
        <f t="shared" si="67"/>
        <v>16.416666666666668</v>
      </c>
      <c r="G202" s="3">
        <f t="shared" si="68"/>
        <v>71.416666666666671</v>
      </c>
      <c r="H202" s="58">
        <f t="shared" si="56"/>
        <v>0</v>
      </c>
      <c r="I202" s="1">
        <f t="shared" si="57"/>
        <v>0</v>
      </c>
      <c r="J202" s="3">
        <f t="shared" si="53"/>
        <v>1</v>
      </c>
      <c r="K202" s="26">
        <f t="shared" si="58"/>
        <v>1.9026792638374312E-2</v>
      </c>
      <c r="L202" s="26">
        <f t="shared" si="59"/>
        <v>0.04</v>
      </c>
      <c r="M202" s="69">
        <f t="shared" si="62"/>
        <v>1322.7313371520013</v>
      </c>
      <c r="N202" s="69">
        <f t="shared" si="63"/>
        <v>2155091.1714785057</v>
      </c>
      <c r="O202" s="69">
        <f t="shared" si="54"/>
        <v>405472.9811945844</v>
      </c>
      <c r="P202" s="70">
        <f t="shared" si="60"/>
        <v>7.18745407255751</v>
      </c>
      <c r="Q202" s="70">
        <f t="shared" si="61"/>
        <v>0.45654730583000236</v>
      </c>
      <c r="R202" s="69">
        <f t="shared" si="55"/>
        <v>562.43909882289404</v>
      </c>
      <c r="S202" s="69">
        <f t="shared" si="55"/>
        <v>2525.4886385296331</v>
      </c>
      <c r="T202" s="88">
        <f t="shared" si="64"/>
        <v>1.58682372767327E-3</v>
      </c>
      <c r="U202" s="88">
        <f t="shared" si="69"/>
        <v>1.58682372767327E-3</v>
      </c>
      <c r="V202" s="90">
        <f t="shared" si="65"/>
        <v>1.2794914188436479E-3</v>
      </c>
      <c r="W202" s="90">
        <f t="shared" si="66"/>
        <v>1.7606733742352443E-3</v>
      </c>
    </row>
    <row r="203" spans="6:23" x14ac:dyDescent="0.25">
      <c r="F203" s="3">
        <f t="shared" si="67"/>
        <v>16.5</v>
      </c>
      <c r="G203" s="3">
        <f t="shared" si="68"/>
        <v>71.5</v>
      </c>
      <c r="H203" s="58">
        <f t="shared" si="56"/>
        <v>0</v>
      </c>
      <c r="I203" s="1">
        <f t="shared" si="57"/>
        <v>0</v>
      </c>
      <c r="J203" s="3">
        <f t="shared" si="53"/>
        <v>1</v>
      </c>
      <c r="K203" s="26">
        <f t="shared" si="58"/>
        <v>1.9026792638374312E-2</v>
      </c>
      <c r="L203" s="26">
        <f t="shared" si="59"/>
        <v>0.04</v>
      </c>
      <c r="M203" s="69">
        <f t="shared" si="62"/>
        <v>1324.8302786231311</v>
      </c>
      <c r="N203" s="69">
        <f t="shared" si="63"/>
        <v>2162224.3749954579</v>
      </c>
      <c r="O203" s="69">
        <f t="shared" si="54"/>
        <v>407049.10783881485</v>
      </c>
      <c r="P203" s="70">
        <f t="shared" si="60"/>
        <v>7.1890396386107085</v>
      </c>
      <c r="Q203" s="70">
        <f t="shared" si="61"/>
        <v>0.45669330605338054</v>
      </c>
      <c r="R203" s="69">
        <f t="shared" si="55"/>
        <v>563.15877808662572</v>
      </c>
      <c r="S203" s="69">
        <f t="shared" si="55"/>
        <v>2529.9350047769285</v>
      </c>
      <c r="T203" s="88">
        <f t="shared" si="64"/>
        <v>1.58682372767327E-3</v>
      </c>
      <c r="U203" s="88">
        <f t="shared" si="69"/>
        <v>1.58682372767327E-3</v>
      </c>
      <c r="V203" s="90">
        <f t="shared" si="65"/>
        <v>1.2795683394661861E-3</v>
      </c>
      <c r="W203" s="90">
        <f t="shared" si="66"/>
        <v>1.7605964166538257E-3</v>
      </c>
    </row>
    <row r="204" spans="6:23" x14ac:dyDescent="0.25">
      <c r="F204" s="3">
        <f t="shared" si="67"/>
        <v>16.583333333333332</v>
      </c>
      <c r="G204" s="3">
        <f t="shared" si="68"/>
        <v>71.583333333333329</v>
      </c>
      <c r="H204" s="58">
        <f t="shared" si="56"/>
        <v>0</v>
      </c>
      <c r="I204" s="1">
        <f t="shared" si="57"/>
        <v>0</v>
      </c>
      <c r="J204" s="3">
        <f t="shared" si="53"/>
        <v>1</v>
      </c>
      <c r="K204" s="26">
        <f t="shared" si="58"/>
        <v>1.9026792638374312E-2</v>
      </c>
      <c r="L204" s="26">
        <f t="shared" si="59"/>
        <v>0.04</v>
      </c>
      <c r="M204" s="69">
        <f t="shared" si="62"/>
        <v>1326.9325507443903</v>
      </c>
      <c r="N204" s="69">
        <f t="shared" si="63"/>
        <v>2169381.1889253184</v>
      </c>
      <c r="O204" s="69">
        <f t="shared" si="54"/>
        <v>408631.19470030465</v>
      </c>
      <c r="P204" s="70">
        <f t="shared" si="60"/>
        <v>7.1906252046639061</v>
      </c>
      <c r="Q204" s="70">
        <f t="shared" si="61"/>
        <v>0.45683925961688093</v>
      </c>
      <c r="R204" s="69">
        <f t="shared" si="55"/>
        <v>563.87942150615072</v>
      </c>
      <c r="S204" s="69">
        <f t="shared" si="55"/>
        <v>2534.3890047697141</v>
      </c>
      <c r="T204" s="88">
        <f t="shared" si="64"/>
        <v>1.58682372767327E-3</v>
      </c>
      <c r="U204" s="88">
        <f t="shared" si="69"/>
        <v>1.58682372767327E-3</v>
      </c>
      <c r="V204" s="90">
        <f t="shared" si="65"/>
        <v>1.2796451863423819E-3</v>
      </c>
      <c r="W204" s="90">
        <f t="shared" si="66"/>
        <v>1.7605195328638246E-3</v>
      </c>
    </row>
    <row r="205" spans="6:23" x14ac:dyDescent="0.25">
      <c r="F205" s="3">
        <f t="shared" si="67"/>
        <v>16.666666666666668</v>
      </c>
      <c r="G205" s="3">
        <f t="shared" si="68"/>
        <v>71.666666666666671</v>
      </c>
      <c r="H205" s="58">
        <f t="shared" si="56"/>
        <v>0</v>
      </c>
      <c r="I205" s="1">
        <f t="shared" si="57"/>
        <v>0</v>
      </c>
      <c r="J205" s="3">
        <f t="shared" si="53"/>
        <v>1</v>
      </c>
      <c r="K205" s="26">
        <f t="shared" si="58"/>
        <v>1.9026792638374312E-2</v>
      </c>
      <c r="L205" s="26">
        <f t="shared" si="59"/>
        <v>0.04</v>
      </c>
      <c r="M205" s="69">
        <f t="shared" si="62"/>
        <v>1329.0381588009334</v>
      </c>
      <c r="N205" s="69">
        <f t="shared" si="63"/>
        <v>2176561.6914169304</v>
      </c>
      <c r="O205" s="69">
        <f t="shared" si="54"/>
        <v>410219.26386795542</v>
      </c>
      <c r="P205" s="70">
        <f t="shared" si="60"/>
        <v>7.1922107707171037</v>
      </c>
      <c r="Q205" s="70">
        <f t="shared" si="61"/>
        <v>0.45698516656521082</v>
      </c>
      <c r="R205" s="69">
        <f t="shared" si="55"/>
        <v>564.60103038441548</v>
      </c>
      <c r="S205" s="69">
        <f t="shared" si="55"/>
        <v>2538.8506514497676</v>
      </c>
      <c r="T205" s="88">
        <f t="shared" si="64"/>
        <v>1.58682372767327E-3</v>
      </c>
      <c r="U205" s="88">
        <f t="shared" si="69"/>
        <v>1.58682372767327E-3</v>
      </c>
      <c r="V205" s="90">
        <f t="shared" si="65"/>
        <v>1.2797219595943599E-3</v>
      </c>
      <c r="W205" s="90">
        <f t="shared" si="66"/>
        <v>1.7604427227457808E-3</v>
      </c>
    </row>
    <row r="206" spans="6:23" x14ac:dyDescent="0.25">
      <c r="F206" s="3">
        <f t="shared" si="67"/>
        <v>16.75</v>
      </c>
      <c r="G206" s="3">
        <f t="shared" si="68"/>
        <v>71.75</v>
      </c>
      <c r="H206" s="58">
        <f t="shared" si="56"/>
        <v>0</v>
      </c>
      <c r="I206" s="1">
        <f t="shared" si="57"/>
        <v>0</v>
      </c>
      <c r="J206" s="3">
        <f t="shared" si="53"/>
        <v>1</v>
      </c>
      <c r="K206" s="26">
        <f t="shared" si="58"/>
        <v>1.9026792638374312E-2</v>
      </c>
      <c r="L206" s="26">
        <f t="shared" si="59"/>
        <v>0.04</v>
      </c>
      <c r="M206" s="69">
        <f t="shared" si="62"/>
        <v>1331.1471080863018</v>
      </c>
      <c r="N206" s="69">
        <f t="shared" si="63"/>
        <v>2183765.9608778027</v>
      </c>
      <c r="O206" s="69">
        <f t="shared" si="54"/>
        <v>411813.33751127822</v>
      </c>
      <c r="P206" s="70">
        <f t="shared" si="60"/>
        <v>7.1937963367703022</v>
      </c>
      <c r="Q206" s="70">
        <f t="shared" si="61"/>
        <v>0.45713102694300511</v>
      </c>
      <c r="R206" s="69">
        <f t="shared" si="55"/>
        <v>565.32360602616461</v>
      </c>
      <c r="S206" s="69">
        <f t="shared" si="55"/>
        <v>2543.319957780579</v>
      </c>
      <c r="T206" s="88">
        <f t="shared" si="64"/>
        <v>1.58682372767327E-3</v>
      </c>
      <c r="U206" s="88">
        <f t="shared" si="69"/>
        <v>1.58682372767327E-3</v>
      </c>
      <c r="V206" s="90">
        <f t="shared" si="65"/>
        <v>1.2797986593420241E-3</v>
      </c>
      <c r="W206" s="90">
        <f t="shared" si="66"/>
        <v>1.7603659861833432E-3</v>
      </c>
    </row>
    <row r="207" spans="6:23" x14ac:dyDescent="0.25">
      <c r="F207" s="3">
        <f t="shared" si="67"/>
        <v>16.833333333333332</v>
      </c>
      <c r="G207" s="3">
        <f t="shared" si="68"/>
        <v>71.833333333333329</v>
      </c>
      <c r="H207" s="58">
        <f t="shared" si="56"/>
        <v>0</v>
      </c>
      <c r="I207" s="1">
        <f t="shared" si="57"/>
        <v>0</v>
      </c>
      <c r="J207" s="3">
        <f t="shared" si="53"/>
        <v>1</v>
      </c>
      <c r="K207" s="26">
        <f t="shared" si="58"/>
        <v>1.9026792638374312E-2</v>
      </c>
      <c r="L207" s="26">
        <f t="shared" si="59"/>
        <v>0.04</v>
      </c>
      <c r="M207" s="69">
        <f t="shared" si="62"/>
        <v>1333.2594039024368</v>
      </c>
      <c r="N207" s="69">
        <f t="shared" si="63"/>
        <v>2190994.0759749692</v>
      </c>
      <c r="O207" s="69">
        <f t="shared" si="54"/>
        <v>413413.43788068811</v>
      </c>
      <c r="P207" s="70">
        <f t="shared" si="60"/>
        <v>7.1953819028234998</v>
      </c>
      <c r="Q207" s="70">
        <f t="shared" si="61"/>
        <v>0.45727684079482955</v>
      </c>
      <c r="R207" s="69">
        <f t="shared" si="55"/>
        <v>566.04714973793716</v>
      </c>
      <c r="S207" s="69">
        <f t="shared" si="55"/>
        <v>2547.7969367473756</v>
      </c>
      <c r="T207" s="88">
        <f t="shared" si="64"/>
        <v>1.58682372767327E-3</v>
      </c>
      <c r="U207" s="88">
        <f t="shared" si="69"/>
        <v>1.58682372767327E-3</v>
      </c>
      <c r="V207" s="90">
        <f t="shared" si="65"/>
        <v>1.2798752856943985E-3</v>
      </c>
      <c r="W207" s="90">
        <f t="shared" si="66"/>
        <v>1.7602893230561634E-3</v>
      </c>
    </row>
    <row r="208" spans="6:23" x14ac:dyDescent="0.25">
      <c r="F208" s="3">
        <f t="shared" si="67"/>
        <v>16.916666666666668</v>
      </c>
      <c r="G208" s="3">
        <f t="shared" si="68"/>
        <v>71.916666666666671</v>
      </c>
      <c r="H208" s="58">
        <f t="shared" si="56"/>
        <v>0</v>
      </c>
      <c r="I208" s="1">
        <f t="shared" si="57"/>
        <v>0</v>
      </c>
      <c r="J208" s="3">
        <f t="shared" si="53"/>
        <v>1</v>
      </c>
      <c r="K208" s="26">
        <f t="shared" si="58"/>
        <v>1.9026792638374312E-2</v>
      </c>
      <c r="L208" s="26">
        <f t="shared" si="59"/>
        <v>0.04</v>
      </c>
      <c r="M208" s="69">
        <f t="shared" si="62"/>
        <v>1335.3750515596928</v>
      </c>
      <c r="N208" s="69">
        <f t="shared" si="63"/>
        <v>2198246.1156358458</v>
      </c>
      <c r="O208" s="69">
        <f t="shared" si="54"/>
        <v>415019.58730779355</v>
      </c>
      <c r="P208" s="70">
        <f t="shared" si="60"/>
        <v>7.1969674688766974</v>
      </c>
      <c r="Q208" s="70">
        <f t="shared" si="61"/>
        <v>0.45742260816517716</v>
      </c>
      <c r="R208" s="69">
        <f t="shared" si="55"/>
        <v>566.77166282807912</v>
      </c>
      <c r="S208" s="69">
        <f t="shared" si="55"/>
        <v>2552.2816013571774</v>
      </c>
      <c r="T208" s="88">
        <f t="shared" si="64"/>
        <v>1.58682372767327E-3</v>
      </c>
      <c r="U208" s="88">
        <f t="shared" si="69"/>
        <v>1.58682372767327E-3</v>
      </c>
      <c r="V208" s="90">
        <f t="shared" si="65"/>
        <v>1.2799518387776043E-3</v>
      </c>
      <c r="W208" s="90">
        <f t="shared" si="66"/>
        <v>1.7602127332514428E-3</v>
      </c>
    </row>
    <row r="209" spans="6:23" x14ac:dyDescent="0.25">
      <c r="F209" s="3">
        <f t="shared" si="67"/>
        <v>17</v>
      </c>
      <c r="G209" s="3">
        <f t="shared" si="68"/>
        <v>72</v>
      </c>
      <c r="H209" s="58">
        <f t="shared" si="56"/>
        <v>0</v>
      </c>
      <c r="I209" s="1">
        <f t="shared" si="57"/>
        <v>3</v>
      </c>
      <c r="J209" s="3">
        <f t="shared" si="53"/>
        <v>0.66666666666666674</v>
      </c>
      <c r="K209" s="26">
        <f t="shared" si="58"/>
        <v>1.9026792638374312E-2</v>
      </c>
      <c r="L209" s="26">
        <f t="shared" si="59"/>
        <v>0.04</v>
      </c>
      <c r="M209" s="69">
        <f t="shared" si="62"/>
        <v>1337.4940563768507</v>
      </c>
      <c r="N209" s="69">
        <f t="shared" si="63"/>
        <v>2205522.1590490914</v>
      </c>
      <c r="O209" s="69">
        <f t="shared" si="54"/>
        <v>416631.80820568907</v>
      </c>
      <c r="P209" s="70">
        <f t="shared" si="60"/>
        <v>7.1985530349298958</v>
      </c>
      <c r="Q209" s="70">
        <f t="shared" si="61"/>
        <v>0.45756832909847045</v>
      </c>
      <c r="R209" s="69">
        <f t="shared" si="55"/>
        <v>567.49714660673772</v>
      </c>
      <c r="S209" s="69">
        <f t="shared" si="55"/>
        <v>2556.77396463881</v>
      </c>
      <c r="T209" s="88">
        <f t="shared" si="64"/>
        <v>1.58682372767327E-3</v>
      </c>
      <c r="U209" s="88">
        <f t="shared" si="69"/>
        <v>1.58682372767327E-3</v>
      </c>
      <c r="V209" s="90">
        <f t="shared" si="65"/>
        <v>1.2800283187035522E-3</v>
      </c>
      <c r="W209" s="90">
        <f t="shared" si="66"/>
        <v>1.760136216647723E-3</v>
      </c>
    </row>
    <row r="210" spans="6:23" x14ac:dyDescent="0.25">
      <c r="F210" s="3">
        <f t="shared" si="67"/>
        <v>17.083333333333332</v>
      </c>
      <c r="G210" s="3">
        <f t="shared" si="68"/>
        <v>72.083333333333329</v>
      </c>
      <c r="H210" s="58">
        <f t="shared" si="56"/>
        <v>0</v>
      </c>
      <c r="I210" s="1">
        <f t="shared" si="57"/>
        <v>0</v>
      </c>
      <c r="J210" s="3">
        <f t="shared" si="53"/>
        <v>1</v>
      </c>
      <c r="K210" s="26">
        <f t="shared" si="58"/>
        <v>1.9026792638374312E-2</v>
      </c>
      <c r="L210" s="26">
        <f t="shared" si="59"/>
        <v>0.04</v>
      </c>
      <c r="M210" s="69">
        <f t="shared" si="62"/>
        <v>893.07761578742111</v>
      </c>
      <c r="N210" s="69">
        <f t="shared" si="63"/>
        <v>983476.5714068783</v>
      </c>
      <c r="O210" s="69">
        <f t="shared" si="54"/>
        <v>185888.94358633377</v>
      </c>
      <c r="P210" s="70">
        <f t="shared" si="60"/>
        <v>6.7946734928749297</v>
      </c>
      <c r="Q210" s="70">
        <f t="shared" si="61"/>
        <v>0.45771400363906189</v>
      </c>
      <c r="R210" s="69">
        <f t="shared" si="55"/>
        <v>378.81573492391101</v>
      </c>
      <c r="S210" s="69">
        <f t="shared" si="55"/>
        <v>1707.516026428641</v>
      </c>
      <c r="T210" s="88">
        <f t="shared" si="64"/>
        <v>1.58682372767327E-3</v>
      </c>
      <c r="U210" s="88">
        <f t="shared" si="69"/>
        <v>1.58682372767327E-3</v>
      </c>
      <c r="V210" s="90">
        <f t="shared" si="65"/>
        <v>1.2801047255874831E-3</v>
      </c>
      <c r="W210" s="90">
        <f t="shared" si="66"/>
        <v>1.7600597731317613E-3</v>
      </c>
    </row>
    <row r="211" spans="6:23" x14ac:dyDescent="0.25">
      <c r="F211" s="3">
        <f t="shared" si="67"/>
        <v>17.166666666666668</v>
      </c>
      <c r="G211" s="3">
        <f t="shared" si="68"/>
        <v>72.166666666666671</v>
      </c>
      <c r="H211" s="58">
        <f t="shared" si="56"/>
        <v>0</v>
      </c>
      <c r="I211" s="1">
        <f t="shared" si="57"/>
        <v>0</v>
      </c>
      <c r="J211" s="3">
        <f t="shared" si="53"/>
        <v>1</v>
      </c>
      <c r="K211" s="26">
        <f t="shared" si="58"/>
        <v>1.9026792638374312E-2</v>
      </c>
      <c r="L211" s="26">
        <f t="shared" si="59"/>
        <v>0.04</v>
      </c>
      <c r="M211" s="69">
        <f t="shared" si="62"/>
        <v>894.4947725388065</v>
      </c>
      <c r="N211" s="69">
        <f t="shared" si="63"/>
        <v>986731.81119944225</v>
      </c>
      <c r="O211" s="69">
        <f t="shared" si="54"/>
        <v>186610.91310019104</v>
      </c>
      <c r="P211" s="70">
        <f t="shared" si="60"/>
        <v>6.7962590589281273</v>
      </c>
      <c r="Q211" s="70">
        <f t="shared" si="61"/>
        <v>0.45785963183123346</v>
      </c>
      <c r="R211" s="69">
        <f t="shared" si="55"/>
        <v>379.30068765281931</v>
      </c>
      <c r="S211" s="69">
        <f t="shared" si="55"/>
        <v>1710.5212262948096</v>
      </c>
      <c r="T211" s="88">
        <f t="shared" si="64"/>
        <v>1.58682372767327E-3</v>
      </c>
      <c r="U211" s="88">
        <f t="shared" si="69"/>
        <v>1.58682372767327E-3</v>
      </c>
      <c r="V211" s="90">
        <f t="shared" si="65"/>
        <v>1.280181059547969E-3</v>
      </c>
      <c r="W211" s="90">
        <f t="shared" si="66"/>
        <v>1.7599834025887606E-3</v>
      </c>
    </row>
    <row r="212" spans="6:23" x14ac:dyDescent="0.25">
      <c r="F212" s="3">
        <f t="shared" si="67"/>
        <v>17.25</v>
      </c>
      <c r="G212" s="3">
        <f t="shared" si="68"/>
        <v>72.25</v>
      </c>
      <c r="H212" s="58">
        <f t="shared" si="56"/>
        <v>0</v>
      </c>
      <c r="I212" s="1">
        <f t="shared" si="57"/>
        <v>0</v>
      </c>
      <c r="J212" s="3">
        <f t="shared" si="53"/>
        <v>1</v>
      </c>
      <c r="K212" s="26">
        <f t="shared" si="58"/>
        <v>1.9026792638374312E-2</v>
      </c>
      <c r="L212" s="26">
        <f t="shared" si="59"/>
        <v>0.04</v>
      </c>
      <c r="M212" s="69">
        <f t="shared" si="62"/>
        <v>895.91417806815082</v>
      </c>
      <c r="N212" s="69">
        <f t="shared" si="63"/>
        <v>989997.82561177341</v>
      </c>
      <c r="O212" s="69">
        <f t="shared" si="54"/>
        <v>187335.61114824319</v>
      </c>
      <c r="P212" s="70">
        <f t="shared" si="60"/>
        <v>6.7978446249813258</v>
      </c>
      <c r="Q212" s="70">
        <f t="shared" si="61"/>
        <v>0.45800521371919534</v>
      </c>
      <c r="R212" s="69">
        <f t="shared" si="55"/>
        <v>379.78629013493367</v>
      </c>
      <c r="S212" s="69">
        <f t="shared" si="55"/>
        <v>1713.5315847540412</v>
      </c>
      <c r="T212" s="88">
        <f t="shared" si="64"/>
        <v>1.58682372767327E-3</v>
      </c>
      <c r="U212" s="88">
        <f t="shared" si="69"/>
        <v>1.58682372767327E-3</v>
      </c>
      <c r="V212" s="90">
        <f t="shared" si="65"/>
        <v>1.2802573207006951E-3</v>
      </c>
      <c r="W212" s="90">
        <f t="shared" si="66"/>
        <v>1.7599071048959303E-3</v>
      </c>
    </row>
    <row r="213" spans="6:23" x14ac:dyDescent="0.25">
      <c r="F213" s="3">
        <f t="shared" si="67"/>
        <v>17.333333333333332</v>
      </c>
      <c r="G213" s="3">
        <f t="shared" si="68"/>
        <v>72.333333333333329</v>
      </c>
      <c r="H213" s="58">
        <f t="shared" si="56"/>
        <v>0</v>
      </c>
      <c r="I213" s="1">
        <f t="shared" si="57"/>
        <v>0</v>
      </c>
      <c r="J213" s="3">
        <f t="shared" si="53"/>
        <v>1</v>
      </c>
      <c r="K213" s="26">
        <f t="shared" si="58"/>
        <v>1.9026792638374312E-2</v>
      </c>
      <c r="L213" s="26">
        <f t="shared" si="59"/>
        <v>0.04</v>
      </c>
      <c r="M213" s="69">
        <f t="shared" si="62"/>
        <v>897.33583594386823</v>
      </c>
      <c r="N213" s="69">
        <f t="shared" si="63"/>
        <v>993274.65030712215</v>
      </c>
      <c r="O213" s="69">
        <f t="shared" si="54"/>
        <v>188063.04783804133</v>
      </c>
      <c r="P213" s="70">
        <f t="shared" si="60"/>
        <v>6.7994301910345234</v>
      </c>
      <c r="Q213" s="70">
        <f t="shared" si="61"/>
        <v>0.45815074934708888</v>
      </c>
      <c r="R213" s="69">
        <f t="shared" si="55"/>
        <v>380.27254324851339</v>
      </c>
      <c r="S213" s="69">
        <f t="shared" si="55"/>
        <v>1716.5471105506538</v>
      </c>
      <c r="T213" s="88">
        <f t="shared" si="64"/>
        <v>1.58682372767327E-3</v>
      </c>
      <c r="U213" s="88">
        <f t="shared" si="69"/>
        <v>1.58682372767327E-3</v>
      </c>
      <c r="V213" s="90">
        <f t="shared" si="65"/>
        <v>1.2803335091611245E-3</v>
      </c>
      <c r="W213" s="90">
        <f t="shared" si="66"/>
        <v>1.7598308799458007E-3</v>
      </c>
    </row>
    <row r="214" spans="6:23" x14ac:dyDescent="0.25">
      <c r="F214" s="3">
        <f t="shared" si="67"/>
        <v>17.416666666666668</v>
      </c>
      <c r="G214" s="3">
        <f t="shared" si="68"/>
        <v>72.416666666666671</v>
      </c>
      <c r="H214" s="58">
        <f t="shared" si="56"/>
        <v>0</v>
      </c>
      <c r="I214" s="1">
        <f t="shared" si="57"/>
        <v>0</v>
      </c>
      <c r="J214" s="3">
        <f t="shared" si="53"/>
        <v>1</v>
      </c>
      <c r="K214" s="26">
        <f t="shared" si="58"/>
        <v>1.9026792638374312E-2</v>
      </c>
      <c r="L214" s="26">
        <f t="shared" si="59"/>
        <v>0.04</v>
      </c>
      <c r="M214" s="69">
        <f t="shared" si="62"/>
        <v>898.75974974003555</v>
      </c>
      <c r="N214" s="69">
        <f t="shared" si="63"/>
        <v>996562.32106678188</v>
      </c>
      <c r="O214" s="69">
        <f t="shared" si="54"/>
        <v>188793.23331401055</v>
      </c>
      <c r="P214" s="70">
        <f t="shared" si="60"/>
        <v>6.801015757087721</v>
      </c>
      <c r="Q214" s="70">
        <f t="shared" si="61"/>
        <v>0.45829623875898479</v>
      </c>
      <c r="R214" s="69">
        <f t="shared" si="55"/>
        <v>380.75944787302853</v>
      </c>
      <c r="S214" s="69">
        <f t="shared" si="55"/>
        <v>1719.5678124436215</v>
      </c>
      <c r="T214" s="88">
        <f t="shared" si="64"/>
        <v>1.58682372767327E-3</v>
      </c>
      <c r="U214" s="88">
        <f t="shared" si="69"/>
        <v>1.58682372767327E-3</v>
      </c>
      <c r="V214" s="90">
        <f t="shared" si="65"/>
        <v>1.2804096250433883E-3</v>
      </c>
      <c r="W214" s="90">
        <f t="shared" si="66"/>
        <v>1.7597547276164693E-3</v>
      </c>
    </row>
    <row r="215" spans="6:23" x14ac:dyDescent="0.25">
      <c r="F215" s="3">
        <f t="shared" si="67"/>
        <v>17.5</v>
      </c>
      <c r="G215" s="3">
        <f t="shared" si="68"/>
        <v>72.5</v>
      </c>
      <c r="H215" s="58">
        <f t="shared" si="56"/>
        <v>0</v>
      </c>
      <c r="I215" s="1">
        <f t="shared" si="57"/>
        <v>0</v>
      </c>
      <c r="J215" s="3">
        <f t="shared" si="53"/>
        <v>1</v>
      </c>
      <c r="K215" s="26">
        <f t="shared" si="58"/>
        <v>1.9026792638374312E-2</v>
      </c>
      <c r="L215" s="26">
        <f t="shared" si="59"/>
        <v>0.04</v>
      </c>
      <c r="M215" s="69">
        <f t="shared" si="62"/>
        <v>900.18592303640071</v>
      </c>
      <c r="N215" s="69">
        <f t="shared" si="63"/>
        <v>999860.8737904788</v>
      </c>
      <c r="O215" s="69">
        <f t="shared" si="54"/>
        <v>189526.17775758205</v>
      </c>
      <c r="P215" s="70">
        <f t="shared" si="60"/>
        <v>6.8026013231409195</v>
      </c>
      <c r="Q215" s="70">
        <f t="shared" si="61"/>
        <v>0.45844168199888369</v>
      </c>
      <c r="R215" s="69">
        <f t="shared" si="55"/>
        <v>381.24700488916363</v>
      </c>
      <c r="S215" s="69">
        <f t="shared" si="55"/>
        <v>1722.5936992066192</v>
      </c>
      <c r="T215" s="88">
        <f t="shared" si="64"/>
        <v>1.58682372767327E-3</v>
      </c>
      <c r="U215" s="88">
        <f t="shared" si="69"/>
        <v>1.58682372767327E-3</v>
      </c>
      <c r="V215" s="90">
        <f t="shared" si="65"/>
        <v>1.2804856684678345E-3</v>
      </c>
      <c r="W215" s="90">
        <f t="shared" si="66"/>
        <v>1.7596786477980242E-3</v>
      </c>
    </row>
    <row r="216" spans="6:23" x14ac:dyDescent="0.25">
      <c r="F216" s="3">
        <f t="shared" si="67"/>
        <v>17.583333333333332</v>
      </c>
      <c r="G216" s="3">
        <f t="shared" si="68"/>
        <v>72.583333333333329</v>
      </c>
      <c r="H216" s="58">
        <f t="shared" si="56"/>
        <v>0</v>
      </c>
      <c r="I216" s="1">
        <f t="shared" si="57"/>
        <v>0</v>
      </c>
      <c r="J216" s="3">
        <f t="shared" si="53"/>
        <v>1</v>
      </c>
      <c r="K216" s="26">
        <f t="shared" si="58"/>
        <v>1.9026792638374312E-2</v>
      </c>
      <c r="L216" s="26">
        <f t="shared" si="59"/>
        <v>0.04</v>
      </c>
      <c r="M216" s="69">
        <f t="shared" si="62"/>
        <v>901.61435941839238</v>
      </c>
      <c r="N216" s="69">
        <f t="shared" si="63"/>
        <v>1003170.3444967654</v>
      </c>
      <c r="O216" s="69">
        <f t="shared" si="54"/>
        <v>190261.89138732734</v>
      </c>
      <c r="P216" s="70">
        <f t="shared" si="60"/>
        <v>6.8041868891941171</v>
      </c>
      <c r="Q216" s="70">
        <f t="shared" si="61"/>
        <v>0.45858707911071667</v>
      </c>
      <c r="R216" s="69">
        <f t="shared" si="55"/>
        <v>381.73521517881466</v>
      </c>
      <c r="S216" s="69">
        <f t="shared" si="55"/>
        <v>1725.6247796280254</v>
      </c>
      <c r="T216" s="88">
        <f t="shared" si="64"/>
        <v>1.58682372767327E-3</v>
      </c>
      <c r="U216" s="88">
        <f t="shared" si="69"/>
        <v>1.58682372767327E-3</v>
      </c>
      <c r="V216" s="90">
        <f t="shared" si="65"/>
        <v>1.2805616395410446E-3</v>
      </c>
      <c r="W216" s="90">
        <f t="shared" si="66"/>
        <v>1.7596026403685627E-3</v>
      </c>
    </row>
    <row r="217" spans="6:23" x14ac:dyDescent="0.25">
      <c r="F217" s="3">
        <f t="shared" si="67"/>
        <v>17.666666666666668</v>
      </c>
      <c r="G217" s="3">
        <f t="shared" si="68"/>
        <v>72.666666666666671</v>
      </c>
      <c r="H217" s="58">
        <f t="shared" si="56"/>
        <v>0</v>
      </c>
      <c r="I217" s="1">
        <f t="shared" si="57"/>
        <v>0</v>
      </c>
      <c r="J217" s="3">
        <f t="shared" si="53"/>
        <v>1</v>
      </c>
      <c r="K217" s="26">
        <f t="shared" si="58"/>
        <v>1.9026792638374312E-2</v>
      </c>
      <c r="L217" s="26">
        <f t="shared" si="59"/>
        <v>0.04</v>
      </c>
      <c r="M217" s="69">
        <f t="shared" si="62"/>
        <v>903.04506247712845</v>
      </c>
      <c r="N217" s="69">
        <f t="shared" si="63"/>
        <v>1006490.7693234133</v>
      </c>
      <c r="O217" s="69">
        <f t="shared" si="54"/>
        <v>191000.3844590924</v>
      </c>
      <c r="P217" s="70">
        <f t="shared" si="60"/>
        <v>6.8057724552473156</v>
      </c>
      <c r="Q217" s="70">
        <f t="shared" si="61"/>
        <v>0.4587324301383453</v>
      </c>
      <c r="R217" s="69">
        <f t="shared" si="55"/>
        <v>382.22407962509578</v>
      </c>
      <c r="S217" s="69">
        <f t="shared" si="55"/>
        <v>1728.661062510972</v>
      </c>
      <c r="T217" s="88">
        <f t="shared" si="64"/>
        <v>1.58682372767327E-3</v>
      </c>
      <c r="U217" s="88">
        <f t="shared" si="69"/>
        <v>1.58682372767327E-3</v>
      </c>
      <c r="V217" s="90">
        <f t="shared" si="65"/>
        <v>1.2806375383840329E-3</v>
      </c>
      <c r="W217" s="90">
        <f t="shared" si="66"/>
        <v>1.7595267052210595E-3</v>
      </c>
    </row>
    <row r="218" spans="6:23" x14ac:dyDescent="0.25">
      <c r="F218" s="3">
        <f t="shared" si="67"/>
        <v>17.75</v>
      </c>
      <c r="G218" s="3">
        <f t="shared" si="68"/>
        <v>72.75</v>
      </c>
      <c r="H218" s="58">
        <f t="shared" si="56"/>
        <v>0</v>
      </c>
      <c r="I218" s="1">
        <f t="shared" si="57"/>
        <v>0</v>
      </c>
      <c r="J218" s="3">
        <f t="shared" ref="J218:J233" si="70">IF(I218&lt;&gt;0,(1-1/I218),1)</f>
        <v>1</v>
      </c>
      <c r="K218" s="26">
        <f t="shared" si="58"/>
        <v>1.9026792638374312E-2</v>
      </c>
      <c r="L218" s="26">
        <f t="shared" si="59"/>
        <v>0.04</v>
      </c>
      <c r="M218" s="69">
        <f t="shared" si="62"/>
        <v>904.47803580942536</v>
      </c>
      <c r="N218" s="69">
        <f t="shared" si="63"/>
        <v>1009822.1845278067</v>
      </c>
      <c r="O218" s="69">
        <f t="shared" si="54"/>
        <v>191741.66726613056</v>
      </c>
      <c r="P218" s="70">
        <f t="shared" si="60"/>
        <v>6.8073580213005132</v>
      </c>
      <c r="Q218" s="70">
        <f t="shared" si="61"/>
        <v>0.45887773512556163</v>
      </c>
      <c r="R218" s="69">
        <f t="shared" si="55"/>
        <v>382.71359911233776</v>
      </c>
      <c r="S218" s="69">
        <f t="shared" si="55"/>
        <v>1731.7025566733469</v>
      </c>
      <c r="T218" s="88">
        <f t="shared" si="64"/>
        <v>1.58682372767327E-3</v>
      </c>
      <c r="U218" s="88">
        <f t="shared" si="69"/>
        <v>1.58682372767327E-3</v>
      </c>
      <c r="V218" s="90">
        <f t="shared" si="65"/>
        <v>1.2807133651080438E-3</v>
      </c>
      <c r="W218" s="90">
        <f t="shared" si="66"/>
        <v>1.7594508422356103E-3</v>
      </c>
    </row>
    <row r="219" spans="6:23" x14ac:dyDescent="0.25">
      <c r="F219" s="3">
        <f t="shared" si="67"/>
        <v>17.833333333333332</v>
      </c>
      <c r="G219" s="3">
        <f t="shared" si="68"/>
        <v>72.833333333333329</v>
      </c>
      <c r="H219" s="58">
        <f t="shared" si="56"/>
        <v>0</v>
      </c>
      <c r="I219" s="1">
        <f t="shared" si="57"/>
        <v>0</v>
      </c>
      <c r="J219" s="3">
        <f t="shared" si="70"/>
        <v>1</v>
      </c>
      <c r="K219" s="26">
        <f t="shared" si="58"/>
        <v>1.9026792638374312E-2</v>
      </c>
      <c r="L219" s="26">
        <f t="shared" si="59"/>
        <v>0.04</v>
      </c>
      <c r="M219" s="69">
        <f t="shared" si="62"/>
        <v>905.91328301780709</v>
      </c>
      <c r="N219" s="69">
        <f t="shared" si="63"/>
        <v>1013164.6264873402</v>
      </c>
      <c r="O219" s="69">
        <f t="shared" si="54"/>
        <v>192485.75013923878</v>
      </c>
      <c r="P219" s="70">
        <f t="shared" si="60"/>
        <v>6.8089435873537107</v>
      </c>
      <c r="Q219" s="70">
        <f t="shared" si="61"/>
        <v>0.45902299411608838</v>
      </c>
      <c r="R219" s="69">
        <f t="shared" si="55"/>
        <v>383.20377452609085</v>
      </c>
      <c r="S219" s="69">
        <f t="shared" si="55"/>
        <v>1734.7492709478304</v>
      </c>
      <c r="T219" s="88">
        <f t="shared" si="64"/>
        <v>1.58682372767327E-3</v>
      </c>
      <c r="U219" s="88">
        <f t="shared" si="69"/>
        <v>1.58682372767327E-3</v>
      </c>
      <c r="V219" s="90">
        <f t="shared" si="65"/>
        <v>1.2807891198274302E-3</v>
      </c>
      <c r="W219" s="90">
        <f t="shared" si="66"/>
        <v>1.7593750513000828E-3</v>
      </c>
    </row>
    <row r="220" spans="6:23" x14ac:dyDescent="0.25">
      <c r="F220" s="3">
        <f t="shared" si="67"/>
        <v>17.916666666666668</v>
      </c>
      <c r="G220" s="3">
        <f t="shared" si="68"/>
        <v>72.916666666666671</v>
      </c>
      <c r="H220" s="58">
        <f t="shared" si="56"/>
        <v>0</v>
      </c>
      <c r="I220" s="1">
        <f t="shared" si="57"/>
        <v>0</v>
      </c>
      <c r="J220" s="3">
        <f t="shared" si="70"/>
        <v>1</v>
      </c>
      <c r="K220" s="26">
        <f t="shared" si="58"/>
        <v>1.9026792638374312E-2</v>
      </c>
      <c r="L220" s="26">
        <f t="shared" si="59"/>
        <v>0.04</v>
      </c>
      <c r="M220" s="69">
        <f t="shared" si="62"/>
        <v>907.35080771051412</v>
      </c>
      <c r="N220" s="69">
        <f t="shared" si="63"/>
        <v>1016518.1316998149</v>
      </c>
      <c r="O220" s="69">
        <f t="shared" si="54"/>
        <v>193232.64344689262</v>
      </c>
      <c r="P220" s="70">
        <f t="shared" si="60"/>
        <v>6.8105291534069092</v>
      </c>
      <c r="Q220" s="70">
        <f t="shared" si="61"/>
        <v>0.45916820715357848</v>
      </c>
      <c r="R220" s="69">
        <f t="shared" si="55"/>
        <v>383.6946067531282</v>
      </c>
      <c r="S220" s="69">
        <f t="shared" si="55"/>
        <v>1737.801214181919</v>
      </c>
      <c r="T220" s="88">
        <f t="shared" si="64"/>
        <v>1.58682372767327E-3</v>
      </c>
      <c r="U220" s="88">
        <f t="shared" si="69"/>
        <v>1.58682372767327E-3</v>
      </c>
      <c r="V220" s="90">
        <f t="shared" si="65"/>
        <v>1.2808648026609859E-3</v>
      </c>
      <c r="W220" s="90">
        <f t="shared" si="66"/>
        <v>1.759299332301234E-3</v>
      </c>
    </row>
    <row r="221" spans="6:23" x14ac:dyDescent="0.25">
      <c r="F221" s="3">
        <f t="shared" si="67"/>
        <v>18</v>
      </c>
      <c r="G221" s="3">
        <f t="shared" si="68"/>
        <v>73</v>
      </c>
      <c r="H221" s="58">
        <f t="shared" si="56"/>
        <v>0</v>
      </c>
      <c r="I221" s="1">
        <f t="shared" si="57"/>
        <v>2</v>
      </c>
      <c r="J221" s="3">
        <f t="shared" si="70"/>
        <v>0.5</v>
      </c>
      <c r="K221" s="26">
        <f t="shared" si="58"/>
        <v>1.9026792638374312E-2</v>
      </c>
      <c r="L221" s="26">
        <f t="shared" si="59"/>
        <v>0.04</v>
      </c>
      <c r="M221" s="69">
        <f t="shared" si="62"/>
        <v>908.79061350151267</v>
      </c>
      <c r="N221" s="69">
        <f t="shared" si="63"/>
        <v>1019882.7367838365</v>
      </c>
      <c r="O221" s="69">
        <f t="shared" si="54"/>
        <v>193982.35759538074</v>
      </c>
      <c r="P221" s="70">
        <f t="shared" si="60"/>
        <v>6.8121147194601068</v>
      </c>
      <c r="Q221" s="70">
        <f t="shared" si="61"/>
        <v>0.45931337428161723</v>
      </c>
      <c r="R221" s="69">
        <f t="shared" si="55"/>
        <v>384.18609668144205</v>
      </c>
      <c r="S221" s="69">
        <f t="shared" si="55"/>
        <v>1740.8583952379415</v>
      </c>
      <c r="T221" s="88">
        <f t="shared" si="64"/>
        <v>1.58682372767327E-3</v>
      </c>
      <c r="U221" s="88">
        <f t="shared" si="69"/>
        <v>1.58682372767327E-3</v>
      </c>
      <c r="V221" s="90">
        <f t="shared" si="65"/>
        <v>1.280940413713072E-3</v>
      </c>
      <c r="W221" s="90">
        <f t="shared" si="66"/>
        <v>1.7592236851220466E-3</v>
      </c>
    </row>
    <row r="222" spans="6:23" x14ac:dyDescent="0.25">
      <c r="F222" s="3">
        <f t="shared" si="67"/>
        <v>18.083333333333332</v>
      </c>
      <c r="G222" s="3">
        <f t="shared" si="68"/>
        <v>73.083333333333329</v>
      </c>
      <c r="H222" s="58">
        <f t="shared" si="56"/>
        <v>0</v>
      </c>
      <c r="I222" s="1">
        <f t="shared" si="57"/>
        <v>0</v>
      </c>
      <c r="J222" s="3">
        <f t="shared" si="70"/>
        <v>1</v>
      </c>
      <c r="K222" s="26">
        <f t="shared" si="58"/>
        <v>1.9026792638374312E-2</v>
      </c>
      <c r="L222" s="26">
        <f t="shared" si="59"/>
        <v>0.04</v>
      </c>
      <c r="M222" s="69">
        <f t="shared" si="62"/>
        <v>455.11635200525183</v>
      </c>
      <c r="N222" s="69">
        <f t="shared" si="63"/>
        <v>255814.61961980411</v>
      </c>
      <c r="O222" s="69">
        <f t="shared" si="54"/>
        <v>48683.725757235836</v>
      </c>
      <c r="P222" s="70">
        <f t="shared" si="60"/>
        <v>6.1205531049533599</v>
      </c>
      <c r="Q222" s="70">
        <f t="shared" si="61"/>
        <v>0.45945849554371931</v>
      </c>
      <c r="R222" s="69">
        <f t="shared" si="55"/>
        <v>192.33912260012656</v>
      </c>
      <c r="S222" s="69">
        <f t="shared" si="55"/>
        <v>871.96041149655002</v>
      </c>
      <c r="T222" s="88">
        <f t="shared" si="64"/>
        <v>1.58682372767327E-3</v>
      </c>
      <c r="U222" s="88">
        <f t="shared" si="69"/>
        <v>1.58682372767327E-3</v>
      </c>
      <c r="V222" s="90">
        <f t="shared" si="65"/>
        <v>1.2810159531075893E-3</v>
      </c>
      <c r="W222" s="90">
        <f t="shared" si="66"/>
        <v>1.7591481096541628E-3</v>
      </c>
    </row>
    <row r="223" spans="6:23" x14ac:dyDescent="0.25">
      <c r="F223" s="3">
        <f t="shared" si="67"/>
        <v>18.166666666666668</v>
      </c>
      <c r="G223" s="3">
        <f t="shared" si="68"/>
        <v>73.166666666666671</v>
      </c>
      <c r="H223" s="58">
        <f t="shared" si="56"/>
        <v>0</v>
      </c>
      <c r="I223" s="1">
        <f t="shared" si="57"/>
        <v>0</v>
      </c>
      <c r="J223" s="3">
        <f t="shared" si="70"/>
        <v>1</v>
      </c>
      <c r="K223" s="26">
        <f t="shared" si="58"/>
        <v>1.9026792638374312E-2</v>
      </c>
      <c r="L223" s="26">
        <f t="shared" si="59"/>
        <v>0.04</v>
      </c>
      <c r="M223" s="69">
        <f t="shared" si="62"/>
        <v>455.83854143146584</v>
      </c>
      <c r="N223" s="69">
        <f t="shared" si="63"/>
        <v>256661.34841184309</v>
      </c>
      <c r="O223" s="69">
        <f t="shared" si="54"/>
        <v>48872.572557476902</v>
      </c>
      <c r="P223" s="70">
        <f t="shared" si="60"/>
        <v>6.1221386710065575</v>
      </c>
      <c r="Q223" s="70">
        <f t="shared" si="61"/>
        <v>0.45960357098333277</v>
      </c>
      <c r="R223" s="69">
        <f t="shared" si="55"/>
        <v>192.5855266000022</v>
      </c>
      <c r="S223" s="69">
        <f t="shared" si="55"/>
        <v>873.49425316973748</v>
      </c>
      <c r="T223" s="88">
        <f t="shared" si="64"/>
        <v>1.58682372767327E-3</v>
      </c>
      <c r="U223" s="88">
        <f t="shared" si="69"/>
        <v>1.58682372767327E-3</v>
      </c>
      <c r="V223" s="90">
        <f t="shared" si="65"/>
        <v>1.2810914209477886E-3</v>
      </c>
      <c r="W223" s="90">
        <f t="shared" si="66"/>
        <v>1.7590726057790107E-3</v>
      </c>
    </row>
    <row r="224" spans="6:23" x14ac:dyDescent="0.25">
      <c r="F224" s="3">
        <f t="shared" si="67"/>
        <v>18.25</v>
      </c>
      <c r="G224" s="3">
        <f t="shared" si="68"/>
        <v>73.25</v>
      </c>
      <c r="H224" s="58">
        <f t="shared" si="56"/>
        <v>0</v>
      </c>
      <c r="I224" s="1">
        <f t="shared" si="57"/>
        <v>0</v>
      </c>
      <c r="J224" s="3">
        <f t="shared" si="70"/>
        <v>1</v>
      </c>
      <c r="K224" s="26">
        <f t="shared" si="58"/>
        <v>1.9026792638374312E-2</v>
      </c>
      <c r="L224" s="26">
        <f t="shared" si="59"/>
        <v>0.04</v>
      </c>
      <c r="M224" s="69">
        <f t="shared" si="62"/>
        <v>456.56187684499724</v>
      </c>
      <c r="N224" s="69">
        <f t="shared" si="63"/>
        <v>257510.87981793252</v>
      </c>
      <c r="O224" s="69">
        <f t="shared" si="54"/>
        <v>49062.132429706107</v>
      </c>
      <c r="P224" s="70">
        <f t="shared" si="60"/>
        <v>6.1237242370597551</v>
      </c>
      <c r="Q224" s="70">
        <f t="shared" si="61"/>
        <v>0.45974860064383544</v>
      </c>
      <c r="R224" s="69">
        <f t="shared" si="55"/>
        <v>192.83226078618469</v>
      </c>
      <c r="S224" s="69">
        <f t="shared" si="55"/>
        <v>875.03072709203434</v>
      </c>
      <c r="T224" s="88">
        <f t="shared" si="64"/>
        <v>1.58682372767327E-3</v>
      </c>
      <c r="U224" s="88">
        <f t="shared" si="69"/>
        <v>1.58682372767327E-3</v>
      </c>
      <c r="V224" s="90">
        <f t="shared" si="65"/>
        <v>1.281166817353574E-3</v>
      </c>
      <c r="W224" s="90">
        <f t="shared" si="66"/>
        <v>1.7589971733886767E-3</v>
      </c>
    </row>
    <row r="225" spans="6:23" x14ac:dyDescent="0.25">
      <c r="F225" s="3">
        <f t="shared" si="67"/>
        <v>18.333333333333332</v>
      </c>
      <c r="G225" s="3">
        <f t="shared" si="68"/>
        <v>73.333333333333329</v>
      </c>
      <c r="H225" s="58">
        <f t="shared" si="56"/>
        <v>0</v>
      </c>
      <c r="I225" s="1">
        <f t="shared" si="57"/>
        <v>0</v>
      </c>
      <c r="J225" s="3">
        <f t="shared" si="70"/>
        <v>1</v>
      </c>
      <c r="K225" s="26">
        <f t="shared" si="58"/>
        <v>1.9026792638374312E-2</v>
      </c>
      <c r="L225" s="26">
        <f t="shared" si="59"/>
        <v>0.04</v>
      </c>
      <c r="M225" s="69">
        <f t="shared" si="62"/>
        <v>457.28636006432595</v>
      </c>
      <c r="N225" s="69">
        <f t="shared" si="63"/>
        <v>258363.22311453213</v>
      </c>
      <c r="O225" s="69">
        <f t="shared" si="54"/>
        <v>49252.408013651759</v>
      </c>
      <c r="P225" s="70">
        <f t="shared" si="60"/>
        <v>6.1253098031129536</v>
      </c>
      <c r="Q225" s="70">
        <f t="shared" si="61"/>
        <v>0.45989358456853663</v>
      </c>
      <c r="R225" s="69">
        <f t="shared" si="55"/>
        <v>193.07932560512512</v>
      </c>
      <c r="S225" s="69">
        <f t="shared" si="55"/>
        <v>876.56983772440663</v>
      </c>
      <c r="T225" s="88">
        <f t="shared" si="64"/>
        <v>1.58682372767327E-3</v>
      </c>
      <c r="U225" s="88">
        <f t="shared" si="69"/>
        <v>1.58682372767327E-3</v>
      </c>
      <c r="V225" s="90">
        <f t="shared" si="65"/>
        <v>1.2812421424357456E-3</v>
      </c>
      <c r="W225" s="90">
        <f t="shared" si="66"/>
        <v>1.7589218123654771E-3</v>
      </c>
    </row>
    <row r="226" spans="6:23" x14ac:dyDescent="0.25">
      <c r="F226" s="3">
        <f t="shared" si="67"/>
        <v>18.416666666666668</v>
      </c>
      <c r="G226" s="3">
        <f t="shared" si="68"/>
        <v>73.416666666666671</v>
      </c>
      <c r="H226" s="58">
        <f t="shared" si="56"/>
        <v>0</v>
      </c>
      <c r="I226" s="1">
        <f t="shared" si="57"/>
        <v>0</v>
      </c>
      <c r="J226" s="3">
        <f t="shared" si="70"/>
        <v>1</v>
      </c>
      <c r="K226" s="26">
        <f t="shared" si="58"/>
        <v>1.9026792638374312E-2</v>
      </c>
      <c r="L226" s="26">
        <f t="shared" si="59"/>
        <v>0.04</v>
      </c>
      <c r="M226" s="69">
        <f t="shared" si="62"/>
        <v>458.01199291081736</v>
      </c>
      <c r="N226" s="69">
        <f t="shared" si="63"/>
        <v>259218.38760880614</v>
      </c>
      <c r="O226" s="69">
        <f t="shared" si="54"/>
        <v>49443.401958667528</v>
      </c>
      <c r="P226" s="70">
        <f t="shared" si="60"/>
        <v>6.1268953691661512</v>
      </c>
      <c r="Q226" s="70">
        <f t="shared" si="61"/>
        <v>0.46003852280067942</v>
      </c>
      <c r="R226" s="69">
        <f t="shared" si="55"/>
        <v>193.3267215038897</v>
      </c>
      <c r="S226" s="69">
        <f t="shared" si="55"/>
        <v>878.11158953530548</v>
      </c>
      <c r="T226" s="88">
        <f t="shared" si="64"/>
        <v>1.58682372767327E-3</v>
      </c>
      <c r="U226" s="88">
        <f t="shared" si="69"/>
        <v>1.58682372767327E-3</v>
      </c>
      <c r="V226" s="90">
        <f t="shared" si="65"/>
        <v>1.2813173963044378E-3</v>
      </c>
      <c r="W226" s="90">
        <f t="shared" si="66"/>
        <v>1.7588465226014982E-3</v>
      </c>
    </row>
    <row r="227" spans="6:23" x14ac:dyDescent="0.25">
      <c r="F227" s="3">
        <f t="shared" si="67"/>
        <v>18.5</v>
      </c>
      <c r="G227" s="3">
        <f t="shared" si="68"/>
        <v>73.5</v>
      </c>
      <c r="H227" s="58">
        <f t="shared" si="56"/>
        <v>0</v>
      </c>
      <c r="I227" s="1">
        <f t="shared" si="57"/>
        <v>0</v>
      </c>
      <c r="J227" s="3">
        <f t="shared" si="70"/>
        <v>1</v>
      </c>
      <c r="K227" s="26">
        <f t="shared" si="58"/>
        <v>1.9026792638374312E-2</v>
      </c>
      <c r="L227" s="26">
        <f t="shared" si="59"/>
        <v>0.04</v>
      </c>
      <c r="M227" s="69">
        <f t="shared" si="62"/>
        <v>458.73877720872719</v>
      </c>
      <c r="N227" s="69">
        <f t="shared" si="63"/>
        <v>260076.38263872464</v>
      </c>
      <c r="O227" s="69">
        <f t="shared" si="54"/>
        <v>49635.116923766414</v>
      </c>
      <c r="P227" s="70">
        <f t="shared" si="60"/>
        <v>6.1284809352193488</v>
      </c>
      <c r="Q227" s="70">
        <f t="shared" si="61"/>
        <v>0.46018341538343671</v>
      </c>
      <c r="R227" s="69">
        <f t="shared" si="55"/>
        <v>193.5744489301614</v>
      </c>
      <c r="S227" s="69">
        <f t="shared" si="55"/>
        <v>879.65598700067335</v>
      </c>
      <c r="T227" s="88">
        <f t="shared" si="64"/>
        <v>1.58682372767327E-3</v>
      </c>
      <c r="U227" s="88">
        <f t="shared" si="69"/>
        <v>1.58682372767327E-3</v>
      </c>
      <c r="V227" s="90">
        <f t="shared" si="65"/>
        <v>1.2813925790735592E-3</v>
      </c>
      <c r="W227" s="90">
        <f t="shared" si="66"/>
        <v>1.7587713039810549E-3</v>
      </c>
    </row>
    <row r="228" spans="6:23" x14ac:dyDescent="0.25">
      <c r="F228" s="3">
        <f t="shared" si="67"/>
        <v>18.583333333333332</v>
      </c>
      <c r="G228" s="3">
        <f t="shared" si="68"/>
        <v>73.583333333333329</v>
      </c>
      <c r="H228" s="58">
        <f t="shared" si="56"/>
        <v>0</v>
      </c>
      <c r="I228" s="1">
        <f t="shared" si="57"/>
        <v>0</v>
      </c>
      <c r="J228" s="3">
        <f t="shared" si="70"/>
        <v>1</v>
      </c>
      <c r="K228" s="26">
        <f t="shared" si="58"/>
        <v>1.9026792638374312E-2</v>
      </c>
      <c r="L228" s="26">
        <f t="shared" si="59"/>
        <v>0.04</v>
      </c>
      <c r="M228" s="69">
        <f t="shared" si="62"/>
        <v>459.4667147852058</v>
      </c>
      <c r="N228" s="69">
        <f t="shared" si="63"/>
        <v>260937.21757316595</v>
      </c>
      <c r="O228" s="69">
        <f t="shared" si="54"/>
        <v>49827.555577656312</v>
      </c>
      <c r="P228" s="70">
        <f t="shared" si="60"/>
        <v>6.1300665012725473</v>
      </c>
      <c r="Q228" s="70">
        <f t="shared" si="61"/>
        <v>0.46032826235991386</v>
      </c>
      <c r="R228" s="69">
        <f t="shared" si="55"/>
        <v>193.82250833224097</v>
      </c>
      <c r="S228" s="69">
        <f t="shared" si="55"/>
        <v>881.20303460396065</v>
      </c>
      <c r="T228" s="88">
        <f t="shared" si="64"/>
        <v>1.58682372767327E-3</v>
      </c>
      <c r="U228" s="88">
        <f t="shared" si="69"/>
        <v>1.58682372767327E-3</v>
      </c>
      <c r="V228" s="90">
        <f t="shared" si="65"/>
        <v>1.281467690857685E-3</v>
      </c>
      <c r="W228" s="90">
        <f t="shared" si="66"/>
        <v>1.7586961563942349E-3</v>
      </c>
    </row>
    <row r="229" spans="6:23" x14ac:dyDescent="0.25">
      <c r="F229" s="3">
        <f t="shared" si="67"/>
        <v>18.666666666666668</v>
      </c>
      <c r="G229" s="3">
        <f t="shared" si="68"/>
        <v>73.666666666666671</v>
      </c>
      <c r="H229" s="58">
        <f t="shared" si="56"/>
        <v>0</v>
      </c>
      <c r="I229" s="1">
        <f t="shared" si="57"/>
        <v>0</v>
      </c>
      <c r="J229" s="3">
        <f t="shared" si="70"/>
        <v>1</v>
      </c>
      <c r="K229" s="26">
        <f t="shared" si="58"/>
        <v>1.9026792638374312E-2</v>
      </c>
      <c r="L229" s="26">
        <f t="shared" si="59"/>
        <v>0.04</v>
      </c>
      <c r="M229" s="69">
        <f t="shared" si="62"/>
        <v>460.19580747030307</v>
      </c>
      <c r="N229" s="69">
        <f t="shared" si="63"/>
        <v>261800.90181201871</v>
      </c>
      <c r="O229" s="69">
        <f t="shared" si="54"/>
        <v>50020.720598774467</v>
      </c>
      <c r="P229" s="70">
        <f t="shared" si="60"/>
        <v>6.1316520673257449</v>
      </c>
      <c r="Q229" s="70">
        <f t="shared" si="61"/>
        <v>0.46047306377314967</v>
      </c>
      <c r="R229" s="69">
        <f t="shared" si="55"/>
        <v>194.07090015904581</v>
      </c>
      <c r="S229" s="69">
        <f t="shared" si="55"/>
        <v>882.752736836135</v>
      </c>
      <c r="T229" s="88">
        <f t="shared" si="64"/>
        <v>1.58682372767327E-3</v>
      </c>
      <c r="U229" s="88">
        <f t="shared" si="69"/>
        <v>1.58682372767327E-3</v>
      </c>
      <c r="V229" s="90">
        <f t="shared" si="65"/>
        <v>1.281542731760732E-3</v>
      </c>
      <c r="W229" s="90">
        <f t="shared" si="66"/>
        <v>1.7586210797275736E-3</v>
      </c>
    </row>
    <row r="230" spans="6:23" x14ac:dyDescent="0.25">
      <c r="F230" s="3">
        <f t="shared" si="67"/>
        <v>18.75</v>
      </c>
      <c r="G230" s="3">
        <f t="shared" si="68"/>
        <v>73.75</v>
      </c>
      <c r="H230" s="58">
        <f t="shared" si="56"/>
        <v>0</v>
      </c>
      <c r="I230" s="1">
        <f t="shared" si="57"/>
        <v>0</v>
      </c>
      <c r="J230" s="3">
        <f t="shared" si="70"/>
        <v>1</v>
      </c>
      <c r="K230" s="26">
        <f t="shared" si="58"/>
        <v>1.9026792638374312E-2</v>
      </c>
      <c r="L230" s="26">
        <f t="shared" si="59"/>
        <v>0.04</v>
      </c>
      <c r="M230" s="69">
        <f t="shared" si="62"/>
        <v>460.92605709697273</v>
      </c>
      <c r="N230" s="69">
        <f t="shared" si="63"/>
        <v>262667.44478628441</v>
      </c>
      <c r="O230" s="69">
        <f t="shared" si="54"/>
        <v>50214.614675322635</v>
      </c>
      <c r="P230" s="70">
        <f t="shared" si="60"/>
        <v>6.1332376333789433</v>
      </c>
      <c r="Q230" s="70">
        <f t="shared" si="61"/>
        <v>0.46061781966611315</v>
      </c>
      <c r="R230" s="69">
        <f t="shared" si="55"/>
        <v>194.31962486011429</v>
      </c>
      <c r="S230" s="69">
        <f t="shared" si="55"/>
        <v>884.3050981956975</v>
      </c>
      <c r="T230" s="88">
        <f t="shared" si="64"/>
        <v>1.58682372767327E-3</v>
      </c>
      <c r="U230" s="88">
        <f t="shared" si="69"/>
        <v>1.58682372767327E-3</v>
      </c>
      <c r="V230" s="90">
        <f t="shared" si="65"/>
        <v>1.2816177019050468E-3</v>
      </c>
      <c r="W230" s="90">
        <f t="shared" si="66"/>
        <v>1.758546073871381E-3</v>
      </c>
    </row>
    <row r="231" spans="6:23" x14ac:dyDescent="0.25">
      <c r="F231" s="3">
        <f t="shared" si="67"/>
        <v>18.833333333333332</v>
      </c>
      <c r="G231" s="3">
        <f t="shared" si="68"/>
        <v>73.833333333333329</v>
      </c>
      <c r="H231" s="58">
        <f t="shared" si="56"/>
        <v>0</v>
      </c>
      <c r="I231" s="1">
        <f t="shared" si="57"/>
        <v>0</v>
      </c>
      <c r="J231" s="3">
        <f t="shared" si="70"/>
        <v>1</v>
      </c>
      <c r="K231" s="26">
        <f t="shared" si="58"/>
        <v>1.9026792638374312E-2</v>
      </c>
      <c r="L231" s="26">
        <f t="shared" si="59"/>
        <v>0.04</v>
      </c>
      <c r="M231" s="69">
        <f t="shared" si="62"/>
        <v>461.65746550107707</v>
      </c>
      <c r="N231" s="69">
        <f t="shared" si="63"/>
        <v>263536.85595818062</v>
      </c>
      <c r="O231" s="69">
        <f t="shared" si="54"/>
        <v>50409.240505302441</v>
      </c>
      <c r="P231" s="70">
        <f t="shared" si="60"/>
        <v>6.1348231994321409</v>
      </c>
      <c r="Q231" s="70">
        <f t="shared" si="61"/>
        <v>0.46076253008170848</v>
      </c>
      <c r="R231" s="69">
        <f t="shared" si="55"/>
        <v>194.56868288560247</v>
      </c>
      <c r="S231" s="69">
        <f t="shared" si="55"/>
        <v>885.86012318869223</v>
      </c>
      <c r="T231" s="88">
        <f t="shared" si="64"/>
        <v>1.58682372767327E-3</v>
      </c>
      <c r="U231" s="88">
        <f t="shared" si="69"/>
        <v>1.58682372767327E-3</v>
      </c>
      <c r="V231" s="90">
        <f t="shared" si="65"/>
        <v>1.2816926013905494E-3</v>
      </c>
      <c r="W231" s="90">
        <f t="shared" si="66"/>
        <v>1.7584711387139684E-3</v>
      </c>
    </row>
    <row r="232" spans="6:23" x14ac:dyDescent="0.25">
      <c r="F232" s="3">
        <f t="shared" si="67"/>
        <v>18.916666666666668</v>
      </c>
      <c r="G232" s="3">
        <f t="shared" si="68"/>
        <v>73.916666666666671</v>
      </c>
      <c r="H232" s="58">
        <f t="shared" si="56"/>
        <v>0</v>
      </c>
      <c r="I232" s="1">
        <f t="shared" si="57"/>
        <v>0</v>
      </c>
      <c r="J232" s="3">
        <f t="shared" si="70"/>
        <v>1</v>
      </c>
      <c r="K232" s="26">
        <f t="shared" si="58"/>
        <v>1.9026792638374312E-2</v>
      </c>
      <c r="L232" s="26">
        <f t="shared" si="59"/>
        <v>0.04</v>
      </c>
      <c r="M232" s="69">
        <f t="shared" si="62"/>
        <v>462.39003452139167</v>
      </c>
      <c r="N232" s="69">
        <f t="shared" si="63"/>
        <v>264409.14482124429</v>
      </c>
      <c r="O232" s="69">
        <f t="shared" si="54"/>
        <v>50604.600796550512</v>
      </c>
      <c r="P232" s="70">
        <f t="shared" si="60"/>
        <v>6.1364087654853385</v>
      </c>
      <c r="Q232" s="70">
        <f t="shared" si="61"/>
        <v>0.46090719506277061</v>
      </c>
      <c r="R232" s="69">
        <f t="shared" si="55"/>
        <v>194.81807468628818</v>
      </c>
      <c r="S232" s="69">
        <f t="shared" si="55"/>
        <v>887.41781632871925</v>
      </c>
      <c r="T232" s="88">
        <f t="shared" si="64"/>
        <v>1.58682372767327E-3</v>
      </c>
      <c r="U232" s="88">
        <f t="shared" si="69"/>
        <v>1.58682372767327E-3</v>
      </c>
      <c r="V232" s="90">
        <f t="shared" si="65"/>
        <v>1.2817674303338134E-3</v>
      </c>
      <c r="W232" s="90">
        <f t="shared" si="66"/>
        <v>1.7583962741432035E-3</v>
      </c>
    </row>
    <row r="233" spans="6:23" x14ac:dyDescent="0.25">
      <c r="F233" s="3">
        <f t="shared" si="67"/>
        <v>19</v>
      </c>
      <c r="G233" s="3">
        <f t="shared" si="68"/>
        <v>74</v>
      </c>
      <c r="H233" s="58">
        <f t="shared" si="56"/>
        <v>0</v>
      </c>
      <c r="I233" s="1">
        <f t="shared" si="57"/>
        <v>1</v>
      </c>
      <c r="J233" s="3">
        <f t="shared" si="70"/>
        <v>0</v>
      </c>
      <c r="K233" s="26">
        <f t="shared" si="58"/>
        <v>1.9026792638374312E-2</v>
      </c>
      <c r="L233" s="26">
        <f t="shared" si="59"/>
        <v>0.04</v>
      </c>
      <c r="M233" s="69">
        <f t="shared" si="62"/>
        <v>463.12376599960987</v>
      </c>
      <c r="N233" s="69">
        <f t="shared" si="63"/>
        <v>265284.32090043504</v>
      </c>
      <c r="O233" s="69">
        <f t="shared" si="54"/>
        <v>50800.69826677363</v>
      </c>
      <c r="P233" s="70">
        <f t="shared" si="60"/>
        <v>6.137994331538537</v>
      </c>
      <c r="Q233" s="70">
        <f t="shared" si="61"/>
        <v>0.46105181465206685</v>
      </c>
      <c r="R233" s="69">
        <f t="shared" si="55"/>
        <v>195.06780071357159</v>
      </c>
      <c r="S233" s="69">
        <f t="shared" si="55"/>
        <v>888.97818213694893</v>
      </c>
      <c r="T233" s="88">
        <f t="shared" si="64"/>
        <v>1.58682372767327E-3</v>
      </c>
      <c r="U233" s="88">
        <f t="shared" si="69"/>
        <v>1.58682372767327E-3</v>
      </c>
      <c r="V233" s="90">
        <f t="shared" si="65"/>
        <v>1.2818421888498577E-3</v>
      </c>
      <c r="W233" s="90">
        <f t="shared" si="66"/>
        <v>1.7583214800498403E-3</v>
      </c>
    </row>
    <row r="234" spans="6:23" x14ac:dyDescent="0.25">
      <c r="F234" s="1"/>
    </row>
    <row r="235" spans="6:23" x14ac:dyDescent="0.25">
      <c r="F235" s="1"/>
    </row>
    <row r="236" spans="6:23" x14ac:dyDescent="0.25">
      <c r="F236" s="1"/>
    </row>
    <row r="237" spans="6:23" x14ac:dyDescent="0.25">
      <c r="F237" s="1"/>
    </row>
    <row r="238" spans="6:23" x14ac:dyDescent="0.25">
      <c r="F238" s="1"/>
    </row>
    <row r="239" spans="6:23" x14ac:dyDescent="0.25">
      <c r="F239" s="1"/>
    </row>
    <row r="240" spans="6:23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  <row r="331" spans="6:6" x14ac:dyDescent="0.25">
      <c r="F331" s="1"/>
    </row>
    <row r="332" spans="6:6" x14ac:dyDescent="0.25">
      <c r="F332" s="1"/>
    </row>
    <row r="333" spans="6:6" x14ac:dyDescent="0.25">
      <c r="F333" s="1"/>
    </row>
    <row r="334" spans="6:6" x14ac:dyDescent="0.25">
      <c r="F334" s="1"/>
    </row>
    <row r="335" spans="6:6" x14ac:dyDescent="0.25">
      <c r="F335" s="1"/>
    </row>
    <row r="336" spans="6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</sheetData>
  <mergeCells count="8">
    <mergeCell ref="R3:S3"/>
    <mergeCell ref="B12:D12"/>
    <mergeCell ref="B5:C5"/>
    <mergeCell ref="B6:C6"/>
    <mergeCell ref="B8:C8"/>
    <mergeCell ref="B9:C9"/>
    <mergeCell ref="B10:C10"/>
    <mergeCell ref="B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2"/>
  <sheetViews>
    <sheetView workbookViewId="0">
      <selection activeCell="F4" sqref="F4:S232"/>
    </sheetView>
  </sheetViews>
  <sheetFormatPr defaultRowHeight="15" x14ac:dyDescent="0.25"/>
  <cols>
    <col min="2" max="2" width="18.7109375" bestFit="1" customWidth="1"/>
    <col min="3" max="3" width="17.7109375" customWidth="1"/>
    <col min="4" max="4" width="9.140625" bestFit="1" customWidth="1"/>
    <col min="6" max="6" width="10.42578125" bestFit="1" customWidth="1"/>
    <col min="8" max="8" width="6.85546875" customWidth="1"/>
    <col min="9" max="9" width="12.28515625" customWidth="1"/>
    <col min="10" max="10" width="13.28515625" customWidth="1"/>
    <col min="11" max="11" width="15.7109375" bestFit="1" customWidth="1"/>
    <col min="12" max="12" width="13.5703125" customWidth="1"/>
    <col min="14" max="14" width="17.85546875" customWidth="1"/>
    <col min="16" max="16" width="10.5703125" bestFit="1" customWidth="1"/>
    <col min="17" max="18" width="12.28515625" bestFit="1" customWidth="1"/>
    <col min="19" max="19" width="11.5703125" customWidth="1"/>
  </cols>
  <sheetData>
    <row r="2" spans="2:19" ht="31.5" customHeight="1" thickBot="1" x14ac:dyDescent="0.4">
      <c r="F2" s="78"/>
      <c r="G2" s="75"/>
      <c r="H2" s="75"/>
      <c r="I2" s="75"/>
      <c r="J2" s="75"/>
      <c r="K2" s="75"/>
      <c r="L2" s="76" t="s">
        <v>68</v>
      </c>
      <c r="M2" s="79" t="s">
        <v>70</v>
      </c>
      <c r="N2" s="75"/>
      <c r="O2" s="75"/>
      <c r="P2" s="75"/>
      <c r="Q2" s="75"/>
      <c r="R2" s="75"/>
      <c r="S2" s="77"/>
    </row>
    <row r="3" spans="2:19" ht="30" x14ac:dyDescent="0.25">
      <c r="B3" s="92" t="s">
        <v>52</v>
      </c>
      <c r="C3" s="94"/>
      <c r="F3" s="67" t="s">
        <v>17</v>
      </c>
      <c r="G3" s="67" t="s">
        <v>9</v>
      </c>
      <c r="H3" s="67" t="s">
        <v>18</v>
      </c>
      <c r="I3" s="67" t="s">
        <v>40</v>
      </c>
      <c r="J3" s="67" t="s">
        <v>43</v>
      </c>
      <c r="K3" s="67" t="s">
        <v>44</v>
      </c>
      <c r="L3" s="67" t="s">
        <v>64</v>
      </c>
      <c r="M3" s="67" t="s">
        <v>41</v>
      </c>
      <c r="N3" s="67" t="s">
        <v>42</v>
      </c>
      <c r="O3" s="67" t="s">
        <v>8</v>
      </c>
      <c r="P3" s="67" t="s">
        <v>45</v>
      </c>
      <c r="Q3" s="67" t="s">
        <v>46</v>
      </c>
      <c r="R3" s="67" t="s">
        <v>48</v>
      </c>
      <c r="S3" s="80" t="s">
        <v>67</v>
      </c>
    </row>
    <row r="4" spans="2:19" x14ac:dyDescent="0.25">
      <c r="B4" s="42" t="s">
        <v>18</v>
      </c>
      <c r="C4" s="43" t="s">
        <v>53</v>
      </c>
      <c r="F4" s="1">
        <v>0</v>
      </c>
      <c r="G4" s="1">
        <f>F4/12</f>
        <v>0</v>
      </c>
      <c r="H4" s="1">
        <f>D21-D17</f>
        <v>55</v>
      </c>
      <c r="I4" s="38"/>
      <c r="J4" s="58">
        <f t="shared" ref="J4:J67" si="0">$D$18*(INT(G4)=G4)*(G4&lt;$D$17)*(1+$C$28)^FLOOR(G4,1)</f>
        <v>100000</v>
      </c>
      <c r="K4" s="1">
        <f t="shared" ref="K4:K67" si="1">IFERROR(INDEX($C$32:$C$41,MATCH(H4,$B$32:$B$41,0)),0)</f>
        <v>0</v>
      </c>
      <c r="L4" s="3">
        <f>IF(K4&lt;&gt;0,(1-1/K4),1)</f>
        <v>1</v>
      </c>
      <c r="M4" s="39"/>
      <c r="N4" s="39">
        <f>(1+I4)*(1-M4)</f>
        <v>1</v>
      </c>
      <c r="O4" s="1"/>
      <c r="P4" s="47">
        <f>D19+J4</f>
        <v>1100000</v>
      </c>
      <c r="Q4" s="48">
        <v>0</v>
      </c>
      <c r="R4" s="48">
        <v>0</v>
      </c>
      <c r="S4" s="84"/>
    </row>
    <row r="5" spans="2:19" x14ac:dyDescent="0.25">
      <c r="B5" s="50">
        <f>D21</f>
        <v>65</v>
      </c>
      <c r="C5" s="51">
        <f>SUMIF($H$4:$H$232,B5,$S$4:$S$232)</f>
        <v>669432.23201917182</v>
      </c>
      <c r="F5" s="1">
        <v>1</v>
      </c>
      <c r="G5" s="3">
        <f t="shared" ref="G5:G17" si="2">F5/12</f>
        <v>8.3333333333333329E-2</v>
      </c>
      <c r="H5" s="3">
        <f>$H$4+G5</f>
        <v>55.083333333333336</v>
      </c>
      <c r="I5" s="38">
        <f>((1+($D$44+($D$45-$D$44)*(H5-$D$21)/$D$17))^(G5-G4)-1)*(H5&gt;$D$21)</f>
        <v>0</v>
      </c>
      <c r="J5" s="58">
        <f t="shared" si="0"/>
        <v>0</v>
      </c>
      <c r="K5" s="1">
        <f t="shared" si="1"/>
        <v>0</v>
      </c>
      <c r="L5" s="3">
        <f t="shared" ref="L5:L68" si="3">IF(K5&lt;&gt;0,(1-1/K5),1)</f>
        <v>1</v>
      </c>
      <c r="M5" s="39">
        <f t="shared" ref="M5:M68" si="4">(1+$C$25*MIN(1,$C$27/P4)+$C$26/P4)^(G5-G4)-1</f>
        <v>7.3940982087616902E-4</v>
      </c>
      <c r="N5" s="39">
        <f t="shared" ref="N5:N16" si="5">(1+I5)*(1-M5)</f>
        <v>0.99926059017912383</v>
      </c>
      <c r="O5" s="26">
        <v>0.10576861825175699</v>
      </c>
      <c r="P5" s="48">
        <f>((P4-R4)*N5*(1+O5)+J5)*L5</f>
        <v>1215446.1022833853</v>
      </c>
      <c r="Q5" s="48">
        <f t="shared" ref="Q5:Q68" si="6">Q4-R4+P4*O5*$C$24</f>
        <v>17800.858451770699</v>
      </c>
      <c r="R5" s="48">
        <f>Q5*(Q5&gt;0)*(G5=ROUND(G5,0))</f>
        <v>0</v>
      </c>
      <c r="S5" s="85">
        <f t="shared" ref="S5:S67" si="7">((P4-R4)*N5*(1+O5)+J5)*(1-L5)</f>
        <v>0</v>
      </c>
    </row>
    <row r="6" spans="2:19" x14ac:dyDescent="0.25">
      <c r="B6" s="36">
        <f>B5+1</f>
        <v>66</v>
      </c>
      <c r="C6" s="52">
        <f t="shared" ref="C6:C14" si="8">SUMIF($H$4:$H$232,B6,$S$4:$S$232)</f>
        <v>683649.20536084624</v>
      </c>
      <c r="F6" s="1">
        <v>2</v>
      </c>
      <c r="G6" s="3">
        <f t="shared" si="2"/>
        <v>0.16666666666666666</v>
      </c>
      <c r="H6" s="3">
        <f t="shared" ref="H6:H17" si="9">$H$4+G6</f>
        <v>55.166666666666664</v>
      </c>
      <c r="I6" s="38">
        <f t="shared" ref="I6:I69" si="10">((1+($D$44+($D$45-$D$44)*(H6-$D$21)/$D$17))^(G6-G5)-1)*(H6&gt;$D$21)</f>
        <v>0</v>
      </c>
      <c r="J6" s="58">
        <f t="shared" si="0"/>
        <v>0</v>
      </c>
      <c r="K6" s="1">
        <f t="shared" si="1"/>
        <v>0</v>
      </c>
      <c r="L6" s="3">
        <f t="shared" si="3"/>
        <v>1</v>
      </c>
      <c r="M6" s="39">
        <f t="shared" si="4"/>
        <v>7.3227216439741838E-4</v>
      </c>
      <c r="N6" s="39">
        <f t="shared" si="5"/>
        <v>0.99926772783560258</v>
      </c>
      <c r="O6" s="26">
        <v>4.5934845689093784E-2</v>
      </c>
      <c r="P6" s="48">
        <f t="shared" ref="P6:P69" si="11">((P5-R5)*N6*(1+O6)+J6)*L6</f>
        <v>1270346.5103589164</v>
      </c>
      <c r="Q6" s="48">
        <f t="shared" si="6"/>
        <v>26343.051811995763</v>
      </c>
      <c r="R6" s="48">
        <f t="shared" ref="R6:R17" si="12">Q6*(Q6&gt;0)*(G6=ROUND(G6,0))</f>
        <v>0</v>
      </c>
      <c r="S6" s="85">
        <f t="shared" si="7"/>
        <v>0</v>
      </c>
    </row>
    <row r="7" spans="2:19" x14ac:dyDescent="0.25">
      <c r="B7" s="36">
        <f t="shared" ref="B7:B14" si="13">B6+1</f>
        <v>67</v>
      </c>
      <c r="C7" s="52">
        <f t="shared" si="8"/>
        <v>693769.58009661338</v>
      </c>
      <c r="F7" s="1">
        <v>3</v>
      </c>
      <c r="G7" s="3">
        <f t="shared" si="2"/>
        <v>0.25</v>
      </c>
      <c r="H7" s="3">
        <f t="shared" si="9"/>
        <v>55.25</v>
      </c>
      <c r="I7" s="38">
        <f t="shared" si="10"/>
        <v>0</v>
      </c>
      <c r="J7" s="58">
        <f t="shared" si="0"/>
        <v>0</v>
      </c>
      <c r="K7" s="1">
        <f t="shared" si="1"/>
        <v>0</v>
      </c>
      <c r="L7" s="3">
        <f t="shared" si="3"/>
        <v>1</v>
      </c>
      <c r="M7" s="39">
        <f t="shared" si="4"/>
        <v>7.2933284704213008E-4</v>
      </c>
      <c r="N7" s="39">
        <f t="shared" si="5"/>
        <v>0.99927066715295787</v>
      </c>
      <c r="O7" s="26">
        <v>3.6405662489641832E-2</v>
      </c>
      <c r="P7" s="48">
        <f t="shared" si="11"/>
        <v>1315634.0811785683</v>
      </c>
      <c r="Q7" s="48">
        <f t="shared" si="6"/>
        <v>33418.966176051974</v>
      </c>
      <c r="R7" s="48">
        <f t="shared" si="12"/>
        <v>0</v>
      </c>
      <c r="S7" s="85">
        <f t="shared" si="7"/>
        <v>0</v>
      </c>
    </row>
    <row r="8" spans="2:19" x14ac:dyDescent="0.25">
      <c r="B8" s="36">
        <f t="shared" si="13"/>
        <v>68</v>
      </c>
      <c r="C8" s="52">
        <f t="shared" si="8"/>
        <v>697141.07809127029</v>
      </c>
      <c r="F8" s="1">
        <v>4</v>
      </c>
      <c r="G8" s="3">
        <f t="shared" si="2"/>
        <v>0.33333333333333331</v>
      </c>
      <c r="H8" s="3">
        <f t="shared" si="9"/>
        <v>55.333333333333336</v>
      </c>
      <c r="I8" s="38">
        <f t="shared" si="10"/>
        <v>0</v>
      </c>
      <c r="J8" s="58">
        <f t="shared" si="0"/>
        <v>0</v>
      </c>
      <c r="K8" s="1">
        <f t="shared" si="1"/>
        <v>0</v>
      </c>
      <c r="L8" s="3">
        <f t="shared" si="3"/>
        <v>1</v>
      </c>
      <c r="M8" s="39">
        <f t="shared" si="4"/>
        <v>7.2709277036087094E-4</v>
      </c>
      <c r="N8" s="39">
        <f t="shared" si="5"/>
        <v>0.99927290722963913</v>
      </c>
      <c r="O8" s="26">
        <v>3.150714573930391E-2</v>
      </c>
      <c r="P8" s="48">
        <f t="shared" si="11"/>
        <v>1356099.2285265534</v>
      </c>
      <c r="Q8" s="48">
        <f t="shared" si="6"/>
        <v>39761.103010551087</v>
      </c>
      <c r="R8" s="48">
        <f t="shared" si="12"/>
        <v>0</v>
      </c>
      <c r="S8" s="85">
        <f t="shared" si="7"/>
        <v>0</v>
      </c>
    </row>
    <row r="9" spans="2:19" x14ac:dyDescent="0.25">
      <c r="B9" s="36">
        <f t="shared" si="13"/>
        <v>69</v>
      </c>
      <c r="C9" s="52">
        <f t="shared" si="8"/>
        <v>699110.19607139938</v>
      </c>
      <c r="F9" s="1">
        <v>5</v>
      </c>
      <c r="G9" s="3">
        <f t="shared" si="2"/>
        <v>0.41666666666666669</v>
      </c>
      <c r="H9" s="3">
        <f t="shared" si="9"/>
        <v>55.416666666666664</v>
      </c>
      <c r="I9" s="38">
        <f t="shared" si="10"/>
        <v>0</v>
      </c>
      <c r="J9" s="58">
        <f t="shared" si="0"/>
        <v>0</v>
      </c>
      <c r="K9" s="1">
        <f t="shared" si="1"/>
        <v>0</v>
      </c>
      <c r="L9" s="3">
        <f t="shared" si="3"/>
        <v>1</v>
      </c>
      <c r="M9" s="39">
        <f t="shared" si="4"/>
        <v>7.2521775194567262E-4</v>
      </c>
      <c r="N9" s="39">
        <f t="shared" si="5"/>
        <v>0.99927478224805433</v>
      </c>
      <c r="O9" s="26">
        <v>2.8388856041975163E-2</v>
      </c>
      <c r="P9" s="48">
        <f t="shared" si="11"/>
        <v>1393585.9475601742</v>
      </c>
      <c r="Q9" s="48">
        <f t="shared" si="6"/>
        <v>45651.313194473994</v>
      </c>
      <c r="R9" s="48">
        <f t="shared" si="12"/>
        <v>0</v>
      </c>
      <c r="S9" s="85">
        <f t="shared" si="7"/>
        <v>0</v>
      </c>
    </row>
    <row r="10" spans="2:19" x14ac:dyDescent="0.25">
      <c r="B10" s="36">
        <f t="shared" si="13"/>
        <v>70</v>
      </c>
      <c r="C10" s="52">
        <f t="shared" si="8"/>
        <v>697233.68943712674</v>
      </c>
      <c r="F10" s="1">
        <v>6</v>
      </c>
      <c r="G10" s="3">
        <f t="shared" si="2"/>
        <v>0.5</v>
      </c>
      <c r="H10" s="3">
        <f t="shared" si="9"/>
        <v>55.5</v>
      </c>
      <c r="I10" s="38">
        <f t="shared" si="10"/>
        <v>0</v>
      </c>
      <c r="J10" s="58">
        <f t="shared" si="0"/>
        <v>0</v>
      </c>
      <c r="K10" s="1">
        <f t="shared" si="1"/>
        <v>0</v>
      </c>
      <c r="L10" s="3">
        <f t="shared" si="3"/>
        <v>1</v>
      </c>
      <c r="M10" s="39">
        <f t="shared" si="4"/>
        <v>7.2357787375953997E-4</v>
      </c>
      <c r="N10" s="39">
        <f t="shared" si="5"/>
        <v>0.99927642212624046</v>
      </c>
      <c r="O10" s="26">
        <v>2.617956644228725E-2</v>
      </c>
      <c r="P10" s="48">
        <f t="shared" si="11"/>
        <v>1429034.6568746027</v>
      </c>
      <c r="Q10" s="48">
        <f t="shared" si="6"/>
        <v>51233.285008273975</v>
      </c>
      <c r="R10" s="48">
        <f t="shared" si="12"/>
        <v>0</v>
      </c>
      <c r="S10" s="85">
        <f t="shared" si="7"/>
        <v>0</v>
      </c>
    </row>
    <row r="11" spans="2:19" x14ac:dyDescent="0.25">
      <c r="B11" s="36">
        <f>B10+1</f>
        <v>71</v>
      </c>
      <c r="C11" s="52">
        <f t="shared" si="8"/>
        <v>707918.52552424639</v>
      </c>
      <c r="F11" s="1">
        <v>7</v>
      </c>
      <c r="G11" s="3">
        <f t="shared" si="2"/>
        <v>0.58333333333333337</v>
      </c>
      <c r="H11" s="3">
        <f t="shared" si="9"/>
        <v>55.583333333333336</v>
      </c>
      <c r="I11" s="38">
        <f t="shared" si="10"/>
        <v>0</v>
      </c>
      <c r="J11" s="58">
        <f t="shared" si="0"/>
        <v>0</v>
      </c>
      <c r="K11" s="1">
        <f t="shared" si="1"/>
        <v>0</v>
      </c>
      <c r="L11" s="3">
        <f t="shared" si="3"/>
        <v>1</v>
      </c>
      <c r="M11" s="39">
        <f t="shared" si="4"/>
        <v>7.2210627057422982E-4</v>
      </c>
      <c r="N11" s="39">
        <f t="shared" si="5"/>
        <v>0.99927789372942577</v>
      </c>
      <c r="O11" s="26">
        <v>2.4508635736618878E-2</v>
      </c>
      <c r="P11" s="48">
        <f t="shared" si="11"/>
        <v>1463001.1410222827</v>
      </c>
      <c r="Q11" s="48">
        <f t="shared" si="6"/>
        <v>56591.909556906576</v>
      </c>
      <c r="R11" s="48">
        <f t="shared" si="12"/>
        <v>0</v>
      </c>
      <c r="S11" s="85">
        <f t="shared" si="7"/>
        <v>0</v>
      </c>
    </row>
    <row r="12" spans="2:19" x14ac:dyDescent="0.25">
      <c r="B12" s="36">
        <f t="shared" si="13"/>
        <v>72</v>
      </c>
      <c r="C12" s="52">
        <f t="shared" si="8"/>
        <v>712385.56766715285</v>
      </c>
      <c r="F12" s="1">
        <v>8</v>
      </c>
      <c r="G12" s="3">
        <f t="shared" si="2"/>
        <v>0.66666666666666663</v>
      </c>
      <c r="H12" s="3">
        <f t="shared" si="9"/>
        <v>55.666666666666664</v>
      </c>
      <c r="I12" s="38">
        <f t="shared" si="10"/>
        <v>0</v>
      </c>
      <c r="J12" s="58">
        <f t="shared" si="0"/>
        <v>0</v>
      </c>
      <c r="K12" s="1">
        <f t="shared" si="1"/>
        <v>0</v>
      </c>
      <c r="L12" s="3">
        <f t="shared" si="3"/>
        <v>1</v>
      </c>
      <c r="M12" s="39">
        <f t="shared" si="4"/>
        <v>7.2076308289381608E-4</v>
      </c>
      <c r="N12" s="39">
        <f t="shared" si="5"/>
        <v>0.99927923691710618</v>
      </c>
      <c r="O12" s="26">
        <v>2.3187687225819653E-2</v>
      </c>
      <c r="P12" s="48">
        <f t="shared" si="11"/>
        <v>1495845.8257908497</v>
      </c>
      <c r="Q12" s="48">
        <f t="shared" si="6"/>
        <v>61782.222325869996</v>
      </c>
      <c r="R12" s="48">
        <f t="shared" si="12"/>
        <v>0</v>
      </c>
      <c r="S12" s="85">
        <f t="shared" si="7"/>
        <v>0</v>
      </c>
    </row>
    <row r="13" spans="2:19" x14ac:dyDescent="0.25">
      <c r="B13" s="36">
        <f t="shared" si="13"/>
        <v>73</v>
      </c>
      <c r="C13" s="52">
        <f t="shared" si="8"/>
        <v>703790.55433201336</v>
      </c>
      <c r="F13" s="1">
        <v>9</v>
      </c>
      <c r="G13" s="3">
        <f t="shared" si="2"/>
        <v>0.75</v>
      </c>
      <c r="H13" s="3">
        <f t="shared" si="9"/>
        <v>55.75</v>
      </c>
      <c r="I13" s="38">
        <f t="shared" si="10"/>
        <v>0</v>
      </c>
      <c r="J13" s="58">
        <f t="shared" si="0"/>
        <v>0</v>
      </c>
      <c r="K13" s="1">
        <f t="shared" si="1"/>
        <v>0</v>
      </c>
      <c r="L13" s="3">
        <f t="shared" si="3"/>
        <v>1</v>
      </c>
      <c r="M13" s="39">
        <f t="shared" si="4"/>
        <v>7.1952225000071479E-4</v>
      </c>
      <c r="N13" s="39">
        <f t="shared" si="5"/>
        <v>0.99928047774999929</v>
      </c>
      <c r="O13" s="26">
        <v>2.2109408773366868E-2</v>
      </c>
      <c r="P13" s="48">
        <f t="shared" si="11"/>
        <v>1527818.0020291288</v>
      </c>
      <c r="Q13" s="48">
        <f t="shared" si="6"/>
        <v>66842.279149994691</v>
      </c>
      <c r="R13" s="48">
        <f t="shared" si="12"/>
        <v>0</v>
      </c>
      <c r="S13" s="85">
        <f t="shared" si="7"/>
        <v>0</v>
      </c>
    </row>
    <row r="14" spans="2:19" ht="15.75" thickBot="1" x14ac:dyDescent="0.3">
      <c r="B14" s="37">
        <f t="shared" si="13"/>
        <v>74</v>
      </c>
      <c r="C14" s="53">
        <f t="shared" si="8"/>
        <v>660124.42212865187</v>
      </c>
      <c r="F14" s="1">
        <v>10</v>
      </c>
      <c r="G14" s="3">
        <f t="shared" si="2"/>
        <v>0.83333333333333337</v>
      </c>
      <c r="H14" s="3">
        <f t="shared" si="9"/>
        <v>55.833333333333336</v>
      </c>
      <c r="I14" s="38">
        <f t="shared" si="10"/>
        <v>0</v>
      </c>
      <c r="J14" s="58">
        <f t="shared" si="0"/>
        <v>0</v>
      </c>
      <c r="K14" s="1">
        <f t="shared" si="1"/>
        <v>0</v>
      </c>
      <c r="L14" s="3">
        <f t="shared" si="3"/>
        <v>1</v>
      </c>
      <c r="M14" s="39">
        <f t="shared" si="4"/>
        <v>7.0632187145780456E-4</v>
      </c>
      <c r="N14" s="39">
        <f t="shared" si="5"/>
        <v>0.9992936781285422</v>
      </c>
      <c r="O14" s="26">
        <v>2.1207564002289958E-2</v>
      </c>
      <c r="P14" s="48">
        <f t="shared" si="11"/>
        <v>1559117.2830750875</v>
      </c>
      <c r="Q14" s="48">
        <f t="shared" si="6"/>
        <v>71799.677753462864</v>
      </c>
      <c r="R14" s="48">
        <f t="shared" si="12"/>
        <v>0</v>
      </c>
      <c r="S14" s="85">
        <f t="shared" si="7"/>
        <v>0</v>
      </c>
    </row>
    <row r="15" spans="2:19" ht="15.75" thickBot="1" x14ac:dyDescent="0.3">
      <c r="F15" s="1">
        <v>11</v>
      </c>
      <c r="G15" s="3">
        <f t="shared" si="2"/>
        <v>0.91666666666666663</v>
      </c>
      <c r="H15" s="3">
        <f t="shared" si="9"/>
        <v>55.916666666666664</v>
      </c>
      <c r="I15" s="38">
        <f t="shared" si="10"/>
        <v>0</v>
      </c>
      <c r="J15" s="58">
        <f t="shared" si="0"/>
        <v>0</v>
      </c>
      <c r="K15" s="1">
        <f t="shared" si="1"/>
        <v>0</v>
      </c>
      <c r="L15" s="3">
        <f t="shared" si="3"/>
        <v>1</v>
      </c>
      <c r="M15" s="39">
        <f t="shared" si="4"/>
        <v>6.9219627814609552E-4</v>
      </c>
      <c r="N15" s="39">
        <f t="shared" si="5"/>
        <v>0.9993078037218539</v>
      </c>
      <c r="O15" s="26">
        <v>2.0438753452380665E-2</v>
      </c>
      <c r="P15" s="48">
        <f t="shared" si="11"/>
        <v>1589882.4238336699</v>
      </c>
      <c r="Q15" s="48">
        <f t="shared" si="6"/>
        <v>76675.239057536819</v>
      </c>
      <c r="R15" s="48">
        <f t="shared" si="12"/>
        <v>0</v>
      </c>
      <c r="S15" s="85">
        <f t="shared" si="7"/>
        <v>0</v>
      </c>
    </row>
    <row r="16" spans="2:19" x14ac:dyDescent="0.25">
      <c r="B16" s="103" t="s">
        <v>58</v>
      </c>
      <c r="C16" s="104"/>
      <c r="D16" s="105"/>
      <c r="F16" s="1">
        <v>12</v>
      </c>
      <c r="G16" s="3">
        <f t="shared" si="2"/>
        <v>1</v>
      </c>
      <c r="H16" s="3">
        <f t="shared" si="9"/>
        <v>56</v>
      </c>
      <c r="I16" s="38">
        <f t="shared" si="10"/>
        <v>0</v>
      </c>
      <c r="J16" s="58">
        <f t="shared" si="0"/>
        <v>102000</v>
      </c>
      <c r="K16" s="1">
        <f t="shared" si="1"/>
        <v>0</v>
      </c>
      <c r="L16" s="3">
        <f t="shared" si="3"/>
        <v>1</v>
      </c>
      <c r="M16" s="39">
        <f t="shared" si="4"/>
        <v>6.7885174366888457E-4</v>
      </c>
      <c r="N16" s="39">
        <f t="shared" si="5"/>
        <v>0.99932114825633112</v>
      </c>
      <c r="O16" s="26">
        <v>1.8347025836473962E-2</v>
      </c>
      <c r="P16" s="48">
        <f t="shared" si="11"/>
        <v>1719952.9414417911</v>
      </c>
      <c r="Q16" s="48">
        <f t="shared" si="6"/>
        <v>81138.18998531274</v>
      </c>
      <c r="R16" s="48">
        <f t="shared" si="12"/>
        <v>81138.18998531274</v>
      </c>
      <c r="S16" s="85">
        <f t="shared" si="7"/>
        <v>0</v>
      </c>
    </row>
    <row r="17" spans="2:19" x14ac:dyDescent="0.25">
      <c r="B17" s="97" t="s">
        <v>3</v>
      </c>
      <c r="C17" s="98"/>
      <c r="D17" s="11">
        <v>10</v>
      </c>
      <c r="F17" s="1">
        <v>13</v>
      </c>
      <c r="G17" s="3">
        <f t="shared" si="2"/>
        <v>1.0833333333333333</v>
      </c>
      <c r="H17" s="3">
        <f t="shared" si="9"/>
        <v>56.083333333333336</v>
      </c>
      <c r="I17" s="38">
        <f t="shared" si="10"/>
        <v>0</v>
      </c>
      <c r="J17" s="58">
        <f>$D$18*(INT(G17)=G17)*(G17&lt;$D$17)*(1+$C$28)^FLOOR(G17,1)</f>
        <v>0</v>
      </c>
      <c r="K17" s="1">
        <f t="shared" si="1"/>
        <v>0</v>
      </c>
      <c r="L17" s="3">
        <f t="shared" si="3"/>
        <v>1</v>
      </c>
      <c r="M17" s="39">
        <f t="shared" si="4"/>
        <v>6.2769067792745048E-4</v>
      </c>
      <c r="N17" s="39">
        <f t="shared" ref="N17:N80" si="14">(1+I17)*(1-M17)</f>
        <v>0.99937230932207255</v>
      </c>
      <c r="O17" s="26">
        <v>2.0281766842568105E-2</v>
      </c>
      <c r="P17" s="48">
        <f t="shared" si="11"/>
        <v>1671003.2781817503</v>
      </c>
      <c r="Q17" s="48">
        <f t="shared" si="6"/>
        <v>5337.2037343922748</v>
      </c>
      <c r="R17" s="48">
        <f t="shared" si="12"/>
        <v>0</v>
      </c>
      <c r="S17" s="85">
        <f t="shared" si="7"/>
        <v>0</v>
      </c>
    </row>
    <row r="18" spans="2:19" x14ac:dyDescent="0.25">
      <c r="B18" s="97" t="s">
        <v>47</v>
      </c>
      <c r="C18" s="98"/>
      <c r="D18" s="40">
        <v>100000</v>
      </c>
      <c r="F18" s="1">
        <v>14</v>
      </c>
      <c r="G18" s="3">
        <f t="shared" ref="G18:G81" si="15">F18/12</f>
        <v>1.1666666666666667</v>
      </c>
      <c r="H18" s="3">
        <f t="shared" ref="H18:H81" si="16">$H$4+G18</f>
        <v>56.166666666666664</v>
      </c>
      <c r="I18" s="38">
        <f t="shared" si="10"/>
        <v>0</v>
      </c>
      <c r="J18" s="58">
        <f t="shared" si="0"/>
        <v>0</v>
      </c>
      <c r="K18" s="1">
        <f t="shared" si="1"/>
        <v>0</v>
      </c>
      <c r="L18" s="3">
        <f t="shared" si="3"/>
        <v>1</v>
      </c>
      <c r="M18" s="39">
        <f t="shared" si="4"/>
        <v>6.4601283165766077E-4</v>
      </c>
      <c r="N18" s="39">
        <f t="shared" si="14"/>
        <v>0.99935398716834234</v>
      </c>
      <c r="O18" s="26">
        <v>1.9636163014788321E-2</v>
      </c>
      <c r="P18" s="48">
        <f t="shared" si="11"/>
        <v>1702714.6843579635</v>
      </c>
      <c r="Q18" s="48">
        <f t="shared" si="6"/>
        <v>10357.453927991523</v>
      </c>
      <c r="R18" s="48">
        <f t="shared" ref="R18:R81" si="17">Q18*(Q18&gt;0)*(G18=ROUND(G18,0))</f>
        <v>0</v>
      </c>
      <c r="S18" s="85">
        <f t="shared" si="7"/>
        <v>0</v>
      </c>
    </row>
    <row r="19" spans="2:19" x14ac:dyDescent="0.25">
      <c r="B19" s="97" t="s">
        <v>39</v>
      </c>
      <c r="C19" s="98"/>
      <c r="D19" s="40">
        <v>1000000</v>
      </c>
      <c r="F19" s="1">
        <v>15</v>
      </c>
      <c r="G19" s="3">
        <f t="shared" si="15"/>
        <v>1.25</v>
      </c>
      <c r="H19" s="3">
        <f t="shared" si="16"/>
        <v>56.25</v>
      </c>
      <c r="I19" s="38">
        <f t="shared" si="10"/>
        <v>0</v>
      </c>
      <c r="J19" s="58">
        <f t="shared" si="0"/>
        <v>0</v>
      </c>
      <c r="K19" s="1">
        <f t="shared" si="1"/>
        <v>0</v>
      </c>
      <c r="L19" s="3">
        <f t="shared" si="3"/>
        <v>1</v>
      </c>
      <c r="M19" s="39">
        <f t="shared" si="4"/>
        <v>6.3402330931028317E-4</v>
      </c>
      <c r="N19" s="39">
        <f t="shared" si="14"/>
        <v>0.99936597669068972</v>
      </c>
      <c r="O19" s="26">
        <v>1.9068699679535284E-2</v>
      </c>
      <c r="P19" s="48">
        <f t="shared" si="11"/>
        <v>1734083.0926942709</v>
      </c>
      <c r="Q19" s="48">
        <f t="shared" si="6"/>
        <v>15325.1428362529</v>
      </c>
      <c r="R19" s="48">
        <f t="shared" si="17"/>
        <v>0</v>
      </c>
      <c r="S19" s="85">
        <f t="shared" si="7"/>
        <v>0</v>
      </c>
    </row>
    <row r="20" spans="2:19" x14ac:dyDescent="0.25">
      <c r="B20" s="97" t="s">
        <v>5</v>
      </c>
      <c r="C20" s="98"/>
      <c r="D20" s="11">
        <v>10</v>
      </c>
      <c r="F20" s="1">
        <v>16</v>
      </c>
      <c r="G20" s="3">
        <f t="shared" si="15"/>
        <v>1.3333333333333333</v>
      </c>
      <c r="H20" s="3">
        <f t="shared" si="16"/>
        <v>56.333333333333336</v>
      </c>
      <c r="I20" s="38">
        <f t="shared" si="10"/>
        <v>0</v>
      </c>
      <c r="J20" s="58">
        <f t="shared" si="0"/>
        <v>0</v>
      </c>
      <c r="K20" s="1">
        <f t="shared" si="1"/>
        <v>0</v>
      </c>
      <c r="L20" s="3">
        <f t="shared" si="3"/>
        <v>1</v>
      </c>
      <c r="M20" s="39">
        <f t="shared" si="4"/>
        <v>6.2259341626380582E-4</v>
      </c>
      <c r="N20" s="39">
        <f t="shared" si="14"/>
        <v>0.99937740658373619</v>
      </c>
      <c r="O20" s="26">
        <v>1.8564791681318082E-2</v>
      </c>
      <c r="P20" s="48">
        <f t="shared" si="11"/>
        <v>1765176.3122692499</v>
      </c>
      <c r="Q20" s="48">
        <f t="shared" si="6"/>
        <v>20250.655216469535</v>
      </c>
      <c r="R20" s="48">
        <f t="shared" si="17"/>
        <v>0</v>
      </c>
      <c r="S20" s="85">
        <f t="shared" si="7"/>
        <v>0</v>
      </c>
    </row>
    <row r="21" spans="2:19" ht="15.75" thickBot="1" x14ac:dyDescent="0.3">
      <c r="B21" s="99" t="s">
        <v>19</v>
      </c>
      <c r="C21" s="100"/>
      <c r="D21" s="13">
        <v>65</v>
      </c>
      <c r="F21" s="1">
        <v>17</v>
      </c>
      <c r="G21" s="3">
        <f t="shared" si="15"/>
        <v>1.4166666666666667</v>
      </c>
      <c r="H21" s="3">
        <f t="shared" si="16"/>
        <v>56.416666666666664</v>
      </c>
      <c r="I21" s="38">
        <f t="shared" si="10"/>
        <v>0</v>
      </c>
      <c r="J21" s="58">
        <f t="shared" si="0"/>
        <v>0</v>
      </c>
      <c r="K21" s="1">
        <f t="shared" si="1"/>
        <v>0</v>
      </c>
      <c r="L21" s="3">
        <f t="shared" si="3"/>
        <v>1</v>
      </c>
      <c r="M21" s="39">
        <f t="shared" si="4"/>
        <v>6.1166335630269408E-4</v>
      </c>
      <c r="N21" s="39">
        <f t="shared" si="14"/>
        <v>0.99938833664369731</v>
      </c>
      <c r="O21" s="26">
        <v>1.8113401119705497E-2</v>
      </c>
      <c r="P21" s="48">
        <f t="shared" si="11"/>
        <v>1796050.4082682687</v>
      </c>
      <c r="Q21" s="48">
        <f t="shared" si="6"/>
        <v>25142.57724491326</v>
      </c>
      <c r="R21" s="48">
        <f t="shared" si="17"/>
        <v>0</v>
      </c>
      <c r="S21" s="85">
        <f t="shared" si="7"/>
        <v>0</v>
      </c>
    </row>
    <row r="22" spans="2:19" ht="15.75" thickBot="1" x14ac:dyDescent="0.3">
      <c r="F22" s="1">
        <v>18</v>
      </c>
      <c r="G22" s="3">
        <f t="shared" si="15"/>
        <v>1.5</v>
      </c>
      <c r="H22" s="3">
        <f t="shared" si="16"/>
        <v>56.5</v>
      </c>
      <c r="I22" s="38">
        <f t="shared" si="10"/>
        <v>0</v>
      </c>
      <c r="J22" s="58">
        <f t="shared" si="0"/>
        <v>0</v>
      </c>
      <c r="K22" s="1">
        <f t="shared" si="1"/>
        <v>0</v>
      </c>
      <c r="L22" s="3">
        <f t="shared" si="3"/>
        <v>1</v>
      </c>
      <c r="M22" s="39">
        <f t="shared" si="4"/>
        <v>6.0118354188309908E-4</v>
      </c>
      <c r="N22" s="39">
        <f t="shared" si="14"/>
        <v>0.9993988164581169</v>
      </c>
      <c r="O22" s="26">
        <v>1.7705999906842962E-2</v>
      </c>
      <c r="P22" s="48">
        <f t="shared" si="11"/>
        <v>1826752.4025252319</v>
      </c>
      <c r="Q22" s="48">
        <f t="shared" si="6"/>
        <v>30008.110104220195</v>
      </c>
      <c r="R22" s="48">
        <f t="shared" si="17"/>
        <v>0</v>
      </c>
      <c r="S22" s="85">
        <f t="shared" si="7"/>
        <v>0</v>
      </c>
    </row>
    <row r="23" spans="2:19" x14ac:dyDescent="0.25">
      <c r="B23" s="103" t="s">
        <v>57</v>
      </c>
      <c r="C23" s="105"/>
      <c r="F23" s="1">
        <v>19</v>
      </c>
      <c r="G23" s="3">
        <f t="shared" si="15"/>
        <v>1.5833333333333333</v>
      </c>
      <c r="H23" s="3">
        <f t="shared" si="16"/>
        <v>56.583333333333336</v>
      </c>
      <c r="I23" s="38">
        <f t="shared" si="10"/>
        <v>0</v>
      </c>
      <c r="J23" s="58">
        <f t="shared" si="0"/>
        <v>0</v>
      </c>
      <c r="K23" s="1">
        <f t="shared" si="1"/>
        <v>0</v>
      </c>
      <c r="L23" s="3">
        <f t="shared" si="3"/>
        <v>1</v>
      </c>
      <c r="M23" s="39">
        <f t="shared" si="4"/>
        <v>5.9111229155517364E-4</v>
      </c>
      <c r="N23" s="39">
        <f t="shared" si="14"/>
        <v>0.99940888770844483</v>
      </c>
      <c r="O23" s="26">
        <v>1.7335880636676348E-2</v>
      </c>
      <c r="P23" s="48">
        <f t="shared" si="11"/>
        <v>1857322.2287716137</v>
      </c>
      <c r="Q23" s="48">
        <f t="shared" si="6"/>
        <v>34853.369429469887</v>
      </c>
      <c r="R23" s="48">
        <f t="shared" si="17"/>
        <v>0</v>
      </c>
      <c r="S23" s="85">
        <f t="shared" si="7"/>
        <v>0</v>
      </c>
    </row>
    <row r="24" spans="2:19" x14ac:dyDescent="0.25">
      <c r="B24" s="36" t="s">
        <v>36</v>
      </c>
      <c r="C24" s="49">
        <v>0.153</v>
      </c>
      <c r="F24" s="1">
        <v>20</v>
      </c>
      <c r="G24" s="3">
        <f t="shared" si="15"/>
        <v>1.6666666666666667</v>
      </c>
      <c r="H24" s="3">
        <f t="shared" si="16"/>
        <v>56.666666666666664</v>
      </c>
      <c r="I24" s="38">
        <f t="shared" si="10"/>
        <v>0</v>
      </c>
      <c r="J24" s="58">
        <f t="shared" si="0"/>
        <v>0</v>
      </c>
      <c r="K24" s="1">
        <f t="shared" si="1"/>
        <v>0</v>
      </c>
      <c r="L24" s="3">
        <f t="shared" si="3"/>
        <v>1</v>
      </c>
      <c r="M24" s="39">
        <f t="shared" si="4"/>
        <v>5.8141415636914218E-4</v>
      </c>
      <c r="N24" s="39">
        <f t="shared" si="14"/>
        <v>0.99941858584363086</v>
      </c>
      <c r="O24" s="26">
        <v>1.6997685474622104E-2</v>
      </c>
      <c r="P24" s="48">
        <f t="shared" si="11"/>
        <v>1887794.1790555206</v>
      </c>
      <c r="Q24" s="48">
        <f t="shared" si="6"/>
        <v>39683.606827131538</v>
      </c>
      <c r="R24" s="48">
        <f t="shared" si="17"/>
        <v>0</v>
      </c>
      <c r="S24" s="85">
        <f t="shared" si="7"/>
        <v>0</v>
      </c>
    </row>
    <row r="25" spans="2:19" x14ac:dyDescent="0.25">
      <c r="B25" s="36" t="s">
        <v>37</v>
      </c>
      <c r="C25" s="49">
        <v>8.0000000000000002E-3</v>
      </c>
      <c r="F25" s="1">
        <v>21</v>
      </c>
      <c r="G25" s="3">
        <f t="shared" si="15"/>
        <v>1.75</v>
      </c>
      <c r="H25" s="3">
        <f t="shared" si="16"/>
        <v>56.75</v>
      </c>
      <c r="I25" s="38">
        <f t="shared" si="10"/>
        <v>0</v>
      </c>
      <c r="J25" s="58">
        <f t="shared" si="0"/>
        <v>0</v>
      </c>
      <c r="K25" s="1">
        <f t="shared" si="1"/>
        <v>0</v>
      </c>
      <c r="L25" s="3">
        <f t="shared" si="3"/>
        <v>1</v>
      </c>
      <c r="M25" s="39">
        <f t="shared" si="4"/>
        <v>5.7205867702148083E-4</v>
      </c>
      <c r="N25" s="39">
        <f t="shared" si="14"/>
        <v>0.99942794132297852</v>
      </c>
      <c r="O25" s="26">
        <v>1.6687075966385301E-2</v>
      </c>
      <c r="P25" s="48">
        <f t="shared" si="11"/>
        <v>1918197.9940318225</v>
      </c>
      <c r="Q25" s="48">
        <f t="shared" si="6"/>
        <v>44503.376852975853</v>
      </c>
      <c r="R25" s="48">
        <f t="shared" si="17"/>
        <v>0</v>
      </c>
      <c r="S25" s="85">
        <f t="shared" si="7"/>
        <v>0</v>
      </c>
    </row>
    <row r="26" spans="2:19" x14ac:dyDescent="0.25">
      <c r="B26" s="36" t="s">
        <v>38</v>
      </c>
      <c r="C26" s="11">
        <v>1000</v>
      </c>
      <c r="F26" s="1">
        <v>22</v>
      </c>
      <c r="G26" s="3">
        <f t="shared" si="15"/>
        <v>1.8333333333333333</v>
      </c>
      <c r="H26" s="3">
        <f t="shared" si="16"/>
        <v>56.833333333333336</v>
      </c>
      <c r="I26" s="38">
        <f t="shared" si="10"/>
        <v>0</v>
      </c>
      <c r="J26" s="58">
        <f t="shared" si="0"/>
        <v>0</v>
      </c>
      <c r="K26" s="1">
        <f t="shared" si="1"/>
        <v>0</v>
      </c>
      <c r="L26" s="3">
        <f t="shared" si="3"/>
        <v>1</v>
      </c>
      <c r="M26" s="39">
        <f t="shared" si="4"/>
        <v>5.6301944339764987E-4</v>
      </c>
      <c r="N26" s="39">
        <f t="shared" si="14"/>
        <v>0.99943698055660235</v>
      </c>
      <c r="O26" s="26">
        <v>1.6400496509484386E-2</v>
      </c>
      <c r="P26" s="48">
        <f t="shared" si="11"/>
        <v>1948559.6985169158</v>
      </c>
      <c r="Q26" s="48">
        <f t="shared" si="6"/>
        <v>49316.664977335538</v>
      </c>
      <c r="R26" s="48">
        <f t="shared" si="17"/>
        <v>0</v>
      </c>
      <c r="S26" s="85">
        <f t="shared" si="7"/>
        <v>0</v>
      </c>
    </row>
    <row r="27" spans="2:19" x14ac:dyDescent="0.25">
      <c r="B27" s="36" t="s">
        <v>49</v>
      </c>
      <c r="C27" s="40">
        <v>1500000</v>
      </c>
      <c r="F27" s="1">
        <v>23</v>
      </c>
      <c r="G27" s="3">
        <f t="shared" si="15"/>
        <v>1.9166666666666667</v>
      </c>
      <c r="H27" s="3">
        <f t="shared" si="16"/>
        <v>56.916666666666664</v>
      </c>
      <c r="I27" s="38">
        <f t="shared" si="10"/>
        <v>0</v>
      </c>
      <c r="J27" s="58">
        <f t="shared" si="0"/>
        <v>0</v>
      </c>
      <c r="K27" s="1">
        <f t="shared" si="1"/>
        <v>0</v>
      </c>
      <c r="L27" s="3">
        <f t="shared" si="3"/>
        <v>1</v>
      </c>
      <c r="M27" s="39">
        <f t="shared" si="4"/>
        <v>5.5427337107638586E-4</v>
      </c>
      <c r="N27" s="39">
        <f t="shared" si="14"/>
        <v>0.99944572662892361</v>
      </c>
      <c r="O27" s="26">
        <v>1.6135001622856526E-2</v>
      </c>
      <c r="P27" s="48">
        <f t="shared" si="11"/>
        <v>1978902.2512993885</v>
      </c>
      <c r="Q27" s="48">
        <f t="shared" si="6"/>
        <v>54126.987103699437</v>
      </c>
      <c r="R27" s="48">
        <f t="shared" si="17"/>
        <v>0</v>
      </c>
      <c r="S27" s="85">
        <f t="shared" si="7"/>
        <v>0</v>
      </c>
    </row>
    <row r="28" spans="2:19" ht="15.75" thickBot="1" x14ac:dyDescent="0.3">
      <c r="B28" s="54" t="s">
        <v>21</v>
      </c>
      <c r="C28" s="25">
        <v>0.02</v>
      </c>
      <c r="F28" s="1">
        <v>24</v>
      </c>
      <c r="G28" s="3">
        <f t="shared" si="15"/>
        <v>2</v>
      </c>
      <c r="H28" s="3">
        <f t="shared" si="16"/>
        <v>57</v>
      </c>
      <c r="I28" s="38">
        <f t="shared" si="10"/>
        <v>0</v>
      </c>
      <c r="J28" s="58">
        <f t="shared" si="0"/>
        <v>104040</v>
      </c>
      <c r="K28" s="1">
        <f t="shared" si="1"/>
        <v>0</v>
      </c>
      <c r="L28" s="3">
        <f t="shared" si="3"/>
        <v>1</v>
      </c>
      <c r="M28" s="39">
        <f t="shared" si="4"/>
        <v>5.4580013651661652E-4</v>
      </c>
      <c r="N28" s="39">
        <f t="shared" si="14"/>
        <v>0.99945419986348338</v>
      </c>
      <c r="O28" s="26">
        <v>1.4213402496251692E-2</v>
      </c>
      <c r="P28" s="48">
        <f t="shared" si="11"/>
        <v>2109973.7486944078</v>
      </c>
      <c r="Q28" s="48">
        <f t="shared" si="6"/>
        <v>58430.408036063331</v>
      </c>
      <c r="R28" s="48">
        <f t="shared" si="17"/>
        <v>58430.408036063331</v>
      </c>
      <c r="S28" s="85">
        <f t="shared" si="7"/>
        <v>0</v>
      </c>
    </row>
    <row r="29" spans="2:19" ht="15.75" thickBot="1" x14ac:dyDescent="0.3">
      <c r="F29" s="1">
        <v>25</v>
      </c>
      <c r="G29" s="3">
        <f t="shared" si="15"/>
        <v>2.0833333333333335</v>
      </c>
      <c r="H29" s="3">
        <f t="shared" si="16"/>
        <v>57.083333333333336</v>
      </c>
      <c r="I29" s="38">
        <f t="shared" si="10"/>
        <v>0</v>
      </c>
      <c r="J29" s="58">
        <f t="shared" si="0"/>
        <v>0</v>
      </c>
      <c r="K29" s="1">
        <f t="shared" si="1"/>
        <v>0</v>
      </c>
      <c r="L29" s="3">
        <f t="shared" si="3"/>
        <v>1</v>
      </c>
      <c r="M29" s="39">
        <f t="shared" si="4"/>
        <v>5.1199030712978377E-4</v>
      </c>
      <c r="N29" s="39">
        <f t="shared" si="14"/>
        <v>0.99948800969287022</v>
      </c>
      <c r="O29" s="26">
        <v>1.6356133345770685E-2</v>
      </c>
      <c r="P29" s="48">
        <f t="shared" si="11"/>
        <v>2084031.1068009341</v>
      </c>
      <c r="Q29" s="48">
        <f t="shared" si="6"/>
        <v>5280.1848344273712</v>
      </c>
      <c r="R29" s="48">
        <f t="shared" si="17"/>
        <v>0</v>
      </c>
      <c r="S29" s="85">
        <f t="shared" si="7"/>
        <v>0</v>
      </c>
    </row>
    <row r="30" spans="2:19" x14ac:dyDescent="0.25">
      <c r="B30" s="92" t="s">
        <v>50</v>
      </c>
      <c r="C30" s="94"/>
      <c r="F30" s="1">
        <v>26</v>
      </c>
      <c r="G30" s="3">
        <f t="shared" si="15"/>
        <v>2.1666666666666665</v>
      </c>
      <c r="H30" s="3">
        <f t="shared" si="16"/>
        <v>57.166666666666664</v>
      </c>
      <c r="I30" s="38">
        <f t="shared" si="10"/>
        <v>0</v>
      </c>
      <c r="J30" s="58">
        <f t="shared" si="0"/>
        <v>0</v>
      </c>
      <c r="K30" s="1">
        <f t="shared" si="1"/>
        <v>0</v>
      </c>
      <c r="L30" s="3">
        <f t="shared" si="3"/>
        <v>1</v>
      </c>
      <c r="M30" s="39">
        <f t="shared" si="4"/>
        <v>5.1834558598273794E-4</v>
      </c>
      <c r="N30" s="39">
        <f t="shared" si="14"/>
        <v>0.99948165441401726</v>
      </c>
      <c r="O30" s="26">
        <v>1.6093810536782938E-2</v>
      </c>
      <c r="P30" s="48">
        <f t="shared" si="11"/>
        <v>2116473.4749494097</v>
      </c>
      <c r="Q30" s="48">
        <f t="shared" si="6"/>
        <v>10411.805107626662</v>
      </c>
      <c r="R30" s="48">
        <f t="shared" si="17"/>
        <v>0</v>
      </c>
      <c r="S30" s="85">
        <f t="shared" si="7"/>
        <v>0</v>
      </c>
    </row>
    <row r="31" spans="2:19" x14ac:dyDescent="0.25">
      <c r="B31" s="42" t="s">
        <v>18</v>
      </c>
      <c r="C31" s="43" t="s">
        <v>51</v>
      </c>
      <c r="F31" s="1">
        <v>27</v>
      </c>
      <c r="G31" s="3">
        <f t="shared" si="15"/>
        <v>2.25</v>
      </c>
      <c r="H31" s="3">
        <f t="shared" si="16"/>
        <v>57.25</v>
      </c>
      <c r="I31" s="38">
        <f t="shared" si="10"/>
        <v>0</v>
      </c>
      <c r="J31" s="58">
        <f t="shared" si="0"/>
        <v>0</v>
      </c>
      <c r="K31" s="1">
        <f t="shared" si="1"/>
        <v>0</v>
      </c>
      <c r="L31" s="3">
        <f t="shared" si="3"/>
        <v>1</v>
      </c>
      <c r="M31" s="39">
        <f t="shared" si="4"/>
        <v>5.1042238041687504E-4</v>
      </c>
      <c r="N31" s="39">
        <f t="shared" si="14"/>
        <v>0.99948957761958312</v>
      </c>
      <c r="O31" s="26">
        <v>1.5849747987559004E-2</v>
      </c>
      <c r="P31" s="48">
        <f t="shared" si="11"/>
        <v>2148921.6283102338</v>
      </c>
      <c r="Q31" s="48">
        <f t="shared" si="6"/>
        <v>15544.27750127278</v>
      </c>
      <c r="R31" s="48">
        <f t="shared" si="17"/>
        <v>0</v>
      </c>
      <c r="S31" s="85">
        <f t="shared" si="7"/>
        <v>0</v>
      </c>
    </row>
    <row r="32" spans="2:19" x14ac:dyDescent="0.25">
      <c r="B32" s="50">
        <f>D21</f>
        <v>65</v>
      </c>
      <c r="C32" s="44">
        <v>8.6</v>
      </c>
      <c r="F32" s="1">
        <v>28</v>
      </c>
      <c r="G32" s="3">
        <f t="shared" si="15"/>
        <v>2.3333333333333335</v>
      </c>
      <c r="H32" s="3">
        <f t="shared" si="16"/>
        <v>57.333333333333336</v>
      </c>
      <c r="I32" s="38">
        <f t="shared" si="10"/>
        <v>0</v>
      </c>
      <c r="J32" s="58">
        <f t="shared" si="0"/>
        <v>0</v>
      </c>
      <c r="K32" s="1">
        <f t="shared" si="1"/>
        <v>0</v>
      </c>
      <c r="L32" s="3">
        <f t="shared" si="3"/>
        <v>1</v>
      </c>
      <c r="M32" s="39">
        <f t="shared" si="4"/>
        <v>5.0273640047149293E-4</v>
      </c>
      <c r="N32" s="39">
        <f t="shared" si="14"/>
        <v>0.99949726359952851</v>
      </c>
      <c r="O32" s="26">
        <v>1.5621921900495161E-2</v>
      </c>
      <c r="P32" s="48">
        <f t="shared" si="11"/>
        <v>2181394.6960289991</v>
      </c>
      <c r="Q32" s="48">
        <f t="shared" si="6"/>
        <v>20680.531235978127</v>
      </c>
      <c r="R32" s="48">
        <f t="shared" si="17"/>
        <v>0</v>
      </c>
      <c r="S32" s="85">
        <f t="shared" si="7"/>
        <v>0</v>
      </c>
    </row>
    <row r="33" spans="2:19" x14ac:dyDescent="0.25">
      <c r="B33" s="36">
        <f>B32+1</f>
        <v>66</v>
      </c>
      <c r="C33" s="45">
        <f>7.8</f>
        <v>7.8</v>
      </c>
      <c r="F33" s="1">
        <v>29</v>
      </c>
      <c r="G33" s="3">
        <f t="shared" si="15"/>
        <v>2.4166666666666665</v>
      </c>
      <c r="H33" s="3">
        <f t="shared" si="16"/>
        <v>57.416666666666664</v>
      </c>
      <c r="I33" s="38">
        <f t="shared" si="10"/>
        <v>0</v>
      </c>
      <c r="J33" s="58">
        <f t="shared" si="0"/>
        <v>0</v>
      </c>
      <c r="K33" s="1">
        <f t="shared" si="1"/>
        <v>0</v>
      </c>
      <c r="L33" s="3">
        <f t="shared" si="3"/>
        <v>1</v>
      </c>
      <c r="M33" s="39">
        <f t="shared" si="4"/>
        <v>4.9527281819505831E-4</v>
      </c>
      <c r="N33" s="39">
        <f t="shared" si="14"/>
        <v>0.99950472718180494</v>
      </c>
      <c r="O33" s="26">
        <v>1.5408609134058615E-2</v>
      </c>
      <c r="P33" s="48">
        <f t="shared" si="11"/>
        <v>2213909.921530657</v>
      </c>
      <c r="Q33" s="48">
        <f t="shared" si="6"/>
        <v>25823.206746425705</v>
      </c>
      <c r="R33" s="48">
        <f t="shared" si="17"/>
        <v>0</v>
      </c>
      <c r="S33" s="85">
        <f t="shared" si="7"/>
        <v>0</v>
      </c>
    </row>
    <row r="34" spans="2:19" x14ac:dyDescent="0.25">
      <c r="B34" s="36">
        <f t="shared" ref="B34:B41" si="18">B33+1</f>
        <v>67</v>
      </c>
      <c r="C34" s="45">
        <f>C33-0.8</f>
        <v>7</v>
      </c>
      <c r="F34" s="1">
        <v>30</v>
      </c>
      <c r="G34" s="3">
        <f t="shared" si="15"/>
        <v>2.5</v>
      </c>
      <c r="H34" s="3">
        <f t="shared" si="16"/>
        <v>57.5</v>
      </c>
      <c r="I34" s="38">
        <f t="shared" si="10"/>
        <v>0</v>
      </c>
      <c r="J34" s="58">
        <f t="shared" si="0"/>
        <v>0</v>
      </c>
      <c r="K34" s="1">
        <f t="shared" si="1"/>
        <v>0</v>
      </c>
      <c r="L34" s="3">
        <f t="shared" si="3"/>
        <v>1</v>
      </c>
      <c r="M34" s="39">
        <f t="shared" si="4"/>
        <v>4.8801833388623095E-4</v>
      </c>
      <c r="N34" s="39">
        <f t="shared" si="14"/>
        <v>0.99951198166611377</v>
      </c>
      <c r="O34" s="26">
        <v>1.5208332114151846E-2</v>
      </c>
      <c r="P34" s="48">
        <f t="shared" si="11"/>
        <v>2246482.9387393813</v>
      </c>
      <c r="Q34" s="48">
        <f t="shared" si="6"/>
        <v>30974.69798211618</v>
      </c>
      <c r="R34" s="48">
        <f t="shared" si="17"/>
        <v>0</v>
      </c>
      <c r="S34" s="85">
        <f t="shared" si="7"/>
        <v>0</v>
      </c>
    </row>
    <row r="35" spans="2:19" x14ac:dyDescent="0.25">
      <c r="B35" s="36">
        <f t="shared" si="18"/>
        <v>68</v>
      </c>
      <c r="C35" s="45">
        <f t="shared" ref="C35:C36" si="19">C34-0.8</f>
        <v>6.2</v>
      </c>
      <c r="F35" s="1">
        <v>31</v>
      </c>
      <c r="G35" s="3">
        <f t="shared" si="15"/>
        <v>2.5833333333333335</v>
      </c>
      <c r="H35" s="3">
        <f t="shared" si="16"/>
        <v>57.583333333333336</v>
      </c>
      <c r="I35" s="38">
        <f t="shared" si="10"/>
        <v>0</v>
      </c>
      <c r="J35" s="58">
        <f t="shared" si="0"/>
        <v>0</v>
      </c>
      <c r="K35" s="1">
        <f t="shared" si="1"/>
        <v>0</v>
      </c>
      <c r="L35" s="3">
        <f t="shared" si="3"/>
        <v>1</v>
      </c>
      <c r="M35" s="39">
        <f t="shared" si="4"/>
        <v>4.80960961054544E-4</v>
      </c>
      <c r="N35" s="39">
        <f t="shared" si="14"/>
        <v>0.99951903903894546</v>
      </c>
      <c r="O35" s="26">
        <v>1.5019815600160191E-2</v>
      </c>
      <c r="P35" s="48">
        <f t="shared" si="11"/>
        <v>2279127.9991658726</v>
      </c>
      <c r="Q35" s="48">
        <f t="shared" si="6"/>
        <v>36137.187183898219</v>
      </c>
      <c r="R35" s="48">
        <f t="shared" si="17"/>
        <v>0</v>
      </c>
      <c r="S35" s="85">
        <f t="shared" si="7"/>
        <v>0</v>
      </c>
    </row>
    <row r="36" spans="2:19" x14ac:dyDescent="0.25">
      <c r="B36" s="36">
        <f t="shared" si="18"/>
        <v>69</v>
      </c>
      <c r="C36" s="45">
        <f t="shared" si="19"/>
        <v>5.4</v>
      </c>
      <c r="F36" s="1">
        <v>32</v>
      </c>
      <c r="G36" s="3">
        <f t="shared" si="15"/>
        <v>2.6666666666666665</v>
      </c>
      <c r="H36" s="3">
        <f t="shared" si="16"/>
        <v>57.666666666666664</v>
      </c>
      <c r="I36" s="38">
        <f t="shared" si="10"/>
        <v>0</v>
      </c>
      <c r="J36" s="58">
        <f t="shared" si="0"/>
        <v>0</v>
      </c>
      <c r="K36" s="1">
        <f t="shared" si="1"/>
        <v>0</v>
      </c>
      <c r="L36" s="3">
        <f t="shared" si="3"/>
        <v>1</v>
      </c>
      <c r="M36" s="39">
        <f t="shared" si="4"/>
        <v>4.7408984896590844E-4</v>
      </c>
      <c r="N36" s="39">
        <f t="shared" si="14"/>
        <v>0.99952591015103409</v>
      </c>
      <c r="O36" s="26">
        <v>1.4841952404180736E-2</v>
      </c>
      <c r="P36" s="48">
        <f t="shared" si="11"/>
        <v>2311858.1601041332</v>
      </c>
      <c r="Q36" s="48">
        <f t="shared" si="6"/>
        <v>41312.673704756518</v>
      </c>
      <c r="R36" s="48">
        <f t="shared" si="17"/>
        <v>0</v>
      </c>
      <c r="S36" s="85">
        <f t="shared" si="7"/>
        <v>0</v>
      </c>
    </row>
    <row r="37" spans="2:19" x14ac:dyDescent="0.25">
      <c r="B37" s="36">
        <f t="shared" si="18"/>
        <v>70</v>
      </c>
      <c r="C37" s="45">
        <f t="shared" ref="C37" si="20">C38+0.9</f>
        <v>4.5999999999999996</v>
      </c>
      <c r="F37" s="1">
        <v>33</v>
      </c>
      <c r="G37" s="3">
        <f t="shared" si="15"/>
        <v>2.75</v>
      </c>
      <c r="H37" s="3">
        <f t="shared" si="16"/>
        <v>57.75</v>
      </c>
      <c r="I37" s="38">
        <f t="shared" si="10"/>
        <v>0</v>
      </c>
      <c r="J37" s="58">
        <f t="shared" si="0"/>
        <v>0</v>
      </c>
      <c r="K37" s="1">
        <f t="shared" si="1"/>
        <v>0</v>
      </c>
      <c r="L37" s="3">
        <f t="shared" si="3"/>
        <v>1</v>
      </c>
      <c r="M37" s="39">
        <f t="shared" si="4"/>
        <v>4.6739513502269681E-4</v>
      </c>
      <c r="N37" s="39">
        <f t="shared" si="14"/>
        <v>0.9995326048649773</v>
      </c>
      <c r="O37" s="26">
        <v>1.4673775951574264E-2</v>
      </c>
      <c r="P37" s="48">
        <f t="shared" si="11"/>
        <v>2344685.4417533772</v>
      </c>
      <c r="Q37" s="48">
        <f t="shared" si="6"/>
        <v>46502.998071754089</v>
      </c>
      <c r="R37" s="48">
        <f t="shared" si="17"/>
        <v>0</v>
      </c>
      <c r="S37" s="85">
        <f t="shared" si="7"/>
        <v>0</v>
      </c>
    </row>
    <row r="38" spans="2:19" x14ac:dyDescent="0.25">
      <c r="B38" s="36">
        <f>B37+1</f>
        <v>71</v>
      </c>
      <c r="C38" s="45">
        <f>C39+0.9</f>
        <v>3.6999999999999997</v>
      </c>
      <c r="F38" s="1">
        <v>34</v>
      </c>
      <c r="G38" s="3">
        <f t="shared" si="15"/>
        <v>2.8333333333333335</v>
      </c>
      <c r="H38" s="3">
        <f t="shared" si="16"/>
        <v>57.833333333333336</v>
      </c>
      <c r="I38" s="38">
        <f t="shared" si="10"/>
        <v>0</v>
      </c>
      <c r="J38" s="58">
        <f t="shared" si="0"/>
        <v>0</v>
      </c>
      <c r="K38" s="1">
        <f t="shared" si="1"/>
        <v>0</v>
      </c>
      <c r="L38" s="3">
        <f t="shared" si="3"/>
        <v>1</v>
      </c>
      <c r="M38" s="39">
        <f t="shared" si="4"/>
        <v>4.6086782106069535E-4</v>
      </c>
      <c r="N38" s="39">
        <f t="shared" si="14"/>
        <v>0.9995391321789393</v>
      </c>
      <c r="O38" s="26">
        <v>1.4514438125748264E-2</v>
      </c>
      <c r="P38" s="48">
        <f t="shared" si="11"/>
        <v>2377620.9592937166</v>
      </c>
      <c r="Q38" s="48">
        <f t="shared" si="6"/>
        <v>51709.862212360924</v>
      </c>
      <c r="R38" s="48">
        <f t="shared" si="17"/>
        <v>0</v>
      </c>
      <c r="S38" s="85">
        <f t="shared" si="7"/>
        <v>0</v>
      </c>
    </row>
    <row r="39" spans="2:19" x14ac:dyDescent="0.25">
      <c r="B39" s="36">
        <f t="shared" si="18"/>
        <v>72</v>
      </c>
      <c r="C39" s="45">
        <v>2.8</v>
      </c>
      <c r="F39" s="1">
        <v>35</v>
      </c>
      <c r="G39" s="3">
        <f t="shared" si="15"/>
        <v>2.9166666666666665</v>
      </c>
      <c r="H39" s="3">
        <f t="shared" si="16"/>
        <v>57.916666666666664</v>
      </c>
      <c r="I39" s="38">
        <f t="shared" si="10"/>
        <v>0</v>
      </c>
      <c r="J39" s="58">
        <f t="shared" si="0"/>
        <v>0</v>
      </c>
      <c r="K39" s="1">
        <f t="shared" si="1"/>
        <v>0</v>
      </c>
      <c r="L39" s="3">
        <f t="shared" si="3"/>
        <v>1</v>
      </c>
      <c r="M39" s="39">
        <f t="shared" si="4"/>
        <v>4.5449966898014615E-4</v>
      </c>
      <c r="N39" s="39">
        <f t="shared" si="14"/>
        <v>0.99954550033101985</v>
      </c>
      <c r="O39" s="26">
        <v>1.4363191235185369E-2</v>
      </c>
      <c r="P39" s="48">
        <f t="shared" si="11"/>
        <v>2410675.0346121364</v>
      </c>
      <c r="Q39" s="48">
        <f t="shared" si="6"/>
        <v>56934.846564398365</v>
      </c>
      <c r="R39" s="48">
        <f t="shared" si="17"/>
        <v>0</v>
      </c>
      <c r="S39" s="85">
        <f t="shared" si="7"/>
        <v>0</v>
      </c>
    </row>
    <row r="40" spans="2:19" x14ac:dyDescent="0.25">
      <c r="B40" s="36">
        <f t="shared" si="18"/>
        <v>73</v>
      </c>
      <c r="C40" s="45">
        <v>1.9</v>
      </c>
      <c r="F40" s="1">
        <v>36</v>
      </c>
      <c r="G40" s="3">
        <f t="shared" si="15"/>
        <v>3</v>
      </c>
      <c r="H40" s="3">
        <f t="shared" si="16"/>
        <v>58</v>
      </c>
      <c r="I40" s="38">
        <f t="shared" si="10"/>
        <v>0</v>
      </c>
      <c r="J40" s="58">
        <f t="shared" si="0"/>
        <v>106120.79999999999</v>
      </c>
      <c r="K40" s="1">
        <f t="shared" si="1"/>
        <v>0</v>
      </c>
      <c r="L40" s="3">
        <f t="shared" si="3"/>
        <v>1</v>
      </c>
      <c r="M40" s="39">
        <f t="shared" si="4"/>
        <v>4.4828311212996574E-4</v>
      </c>
      <c r="N40" s="39">
        <f t="shared" si="14"/>
        <v>0.99955171688787003</v>
      </c>
      <c r="O40" s="26">
        <v>1.2640387438792366E-2</v>
      </c>
      <c r="P40" s="48">
        <f t="shared" si="11"/>
        <v>2546173.3761086939</v>
      </c>
      <c r="Q40" s="48">
        <f t="shared" si="6"/>
        <v>61597.042127656168</v>
      </c>
      <c r="R40" s="48">
        <f t="shared" si="17"/>
        <v>61597.042127656168</v>
      </c>
      <c r="S40" s="85">
        <f t="shared" si="7"/>
        <v>0</v>
      </c>
    </row>
    <row r="41" spans="2:19" ht="15.75" thickBot="1" x14ac:dyDescent="0.3">
      <c r="B41" s="37">
        <f t="shared" si="18"/>
        <v>74</v>
      </c>
      <c r="C41" s="46">
        <v>1</v>
      </c>
      <c r="F41" s="1">
        <v>37</v>
      </c>
      <c r="G41" s="3">
        <f t="shared" si="15"/>
        <v>3.0833333333333335</v>
      </c>
      <c r="H41" s="3">
        <f t="shared" si="16"/>
        <v>58.083333333333336</v>
      </c>
      <c r="I41" s="38">
        <f t="shared" si="10"/>
        <v>0</v>
      </c>
      <c r="J41" s="58">
        <f t="shared" si="0"/>
        <v>0</v>
      </c>
      <c r="K41" s="1">
        <f t="shared" si="1"/>
        <v>0</v>
      </c>
      <c r="L41" s="3">
        <f t="shared" si="3"/>
        <v>1</v>
      </c>
      <c r="M41" s="39">
        <f t="shared" si="4"/>
        <v>4.2448266089722964E-4</v>
      </c>
      <c r="N41" s="39">
        <f t="shared" si="14"/>
        <v>0.99957551733910277</v>
      </c>
      <c r="O41" s="26">
        <v>1.4591309565648913E-2</v>
      </c>
      <c r="P41" s="48">
        <f t="shared" si="11"/>
        <v>2519759.5079718665</v>
      </c>
      <c r="Q41" s="48">
        <f t="shared" si="6"/>
        <v>5684.2566026081522</v>
      </c>
      <c r="R41" s="48">
        <f t="shared" si="17"/>
        <v>0</v>
      </c>
      <c r="S41" s="85">
        <f t="shared" si="7"/>
        <v>0</v>
      </c>
    </row>
    <row r="42" spans="2:19" ht="15.75" thickBot="1" x14ac:dyDescent="0.3">
      <c r="F42" s="1">
        <v>38</v>
      </c>
      <c r="G42" s="3">
        <f t="shared" si="15"/>
        <v>3.1666666666666665</v>
      </c>
      <c r="H42" s="3">
        <f t="shared" si="16"/>
        <v>58.166666666666664</v>
      </c>
      <c r="I42" s="38">
        <f t="shared" si="10"/>
        <v>0</v>
      </c>
      <c r="J42" s="58">
        <f t="shared" si="0"/>
        <v>0</v>
      </c>
      <c r="K42" s="1">
        <f t="shared" si="1"/>
        <v>0</v>
      </c>
      <c r="L42" s="3">
        <f t="shared" si="3"/>
        <v>1</v>
      </c>
      <c r="M42" s="39">
        <f t="shared" si="4"/>
        <v>4.2892190495691374E-4</v>
      </c>
      <c r="N42" s="39">
        <f t="shared" si="14"/>
        <v>0.99957107809504309</v>
      </c>
      <c r="O42" s="26">
        <v>1.4436193397925345E-2</v>
      </c>
      <c r="P42" s="48">
        <f t="shared" si="11"/>
        <v>2555038.8611472207</v>
      </c>
      <c r="Q42" s="48">
        <f t="shared" si="6"/>
        <v>11249.744145329641</v>
      </c>
      <c r="R42" s="48">
        <f t="shared" si="17"/>
        <v>0</v>
      </c>
      <c r="S42" s="85">
        <f t="shared" si="7"/>
        <v>0</v>
      </c>
    </row>
    <row r="43" spans="2:19" x14ac:dyDescent="0.25">
      <c r="B43" s="92" t="s">
        <v>54</v>
      </c>
      <c r="C43" s="93"/>
      <c r="D43" s="94"/>
      <c r="F43" s="1">
        <v>39</v>
      </c>
      <c r="G43" s="3">
        <f t="shared" si="15"/>
        <v>3.25</v>
      </c>
      <c r="H43" s="3">
        <f t="shared" si="16"/>
        <v>58.25</v>
      </c>
      <c r="I43" s="38">
        <f t="shared" si="10"/>
        <v>0</v>
      </c>
      <c r="J43" s="58">
        <f t="shared" si="0"/>
        <v>0</v>
      </c>
      <c r="K43" s="1">
        <f t="shared" si="1"/>
        <v>0</v>
      </c>
      <c r="L43" s="3">
        <f t="shared" si="3"/>
        <v>1</v>
      </c>
      <c r="M43" s="39">
        <f t="shared" si="4"/>
        <v>4.2301320956017463E-4</v>
      </c>
      <c r="N43" s="39">
        <f t="shared" si="14"/>
        <v>0.99957698679043983</v>
      </c>
      <c r="O43" s="26">
        <v>1.4288820021234772E-2</v>
      </c>
      <c r="P43" s="48">
        <f t="shared" si="11"/>
        <v>2590451.0928184944</v>
      </c>
      <c r="Q43" s="48">
        <f t="shared" si="6"/>
        <v>16835.543181761215</v>
      </c>
      <c r="R43" s="48">
        <f t="shared" si="17"/>
        <v>0</v>
      </c>
      <c r="S43" s="85">
        <f t="shared" si="7"/>
        <v>0</v>
      </c>
    </row>
    <row r="44" spans="2:19" x14ac:dyDescent="0.25">
      <c r="B44" s="101" t="s">
        <v>55</v>
      </c>
      <c r="C44" s="102"/>
      <c r="D44" s="55">
        <v>0.02</v>
      </c>
      <c r="F44" s="1">
        <v>40</v>
      </c>
      <c r="G44" s="3">
        <f t="shared" si="15"/>
        <v>3.3333333333333335</v>
      </c>
      <c r="H44" s="3">
        <f t="shared" si="16"/>
        <v>58.333333333333336</v>
      </c>
      <c r="I44" s="38">
        <f t="shared" si="10"/>
        <v>0</v>
      </c>
      <c r="J44" s="58">
        <f t="shared" si="0"/>
        <v>0</v>
      </c>
      <c r="K44" s="1">
        <f t="shared" si="1"/>
        <v>0</v>
      </c>
      <c r="L44" s="3">
        <f t="shared" si="3"/>
        <v>1</v>
      </c>
      <c r="M44" s="39">
        <f t="shared" si="4"/>
        <v>4.1724374031137934E-4</v>
      </c>
      <c r="N44" s="39">
        <f t="shared" si="14"/>
        <v>0.99958275625968862</v>
      </c>
      <c r="O44" s="26">
        <v>1.4148566283187503E-2</v>
      </c>
      <c r="P44" s="48">
        <f t="shared" si="11"/>
        <v>2626006.119834695</v>
      </c>
      <c r="Q44" s="48">
        <f t="shared" si="6"/>
        <v>22443.172037246204</v>
      </c>
      <c r="R44" s="48">
        <f t="shared" si="17"/>
        <v>0</v>
      </c>
      <c r="S44" s="85">
        <f t="shared" si="7"/>
        <v>0</v>
      </c>
    </row>
    <row r="45" spans="2:19" ht="15.75" thickBot="1" x14ac:dyDescent="0.3">
      <c r="B45" s="99" t="s">
        <v>56</v>
      </c>
      <c r="C45" s="100"/>
      <c r="D45" s="25">
        <v>0.04</v>
      </c>
      <c r="F45" s="1">
        <v>41</v>
      </c>
      <c r="G45" s="3">
        <f t="shared" si="15"/>
        <v>3.4166666666666665</v>
      </c>
      <c r="H45" s="3">
        <f t="shared" si="16"/>
        <v>58.416666666666664</v>
      </c>
      <c r="I45" s="38">
        <f t="shared" si="10"/>
        <v>0</v>
      </c>
      <c r="J45" s="58">
        <f t="shared" si="0"/>
        <v>0</v>
      </c>
      <c r="K45" s="1">
        <f t="shared" si="1"/>
        <v>0</v>
      </c>
      <c r="L45" s="3">
        <f t="shared" si="3"/>
        <v>1</v>
      </c>
      <c r="M45" s="39">
        <f t="shared" si="4"/>
        <v>4.1160720037458631E-4</v>
      </c>
      <c r="N45" s="39">
        <f t="shared" si="14"/>
        <v>0.99958839279962541</v>
      </c>
      <c r="O45" s="26">
        <v>1.4014877043074581E-2</v>
      </c>
      <c r="P45" s="48">
        <f t="shared" si="11"/>
        <v>2661713.2412486644</v>
      </c>
      <c r="Q45" s="48">
        <f t="shared" si="6"/>
        <v>28074.054428474432</v>
      </c>
      <c r="R45" s="48">
        <f t="shared" si="17"/>
        <v>0</v>
      </c>
      <c r="S45" s="85">
        <f t="shared" si="7"/>
        <v>0</v>
      </c>
    </row>
    <row r="46" spans="2:19" x14ac:dyDescent="0.25">
      <c r="F46" s="1">
        <v>42</v>
      </c>
      <c r="G46" s="3">
        <f t="shared" si="15"/>
        <v>3.5</v>
      </c>
      <c r="H46" s="3">
        <f t="shared" si="16"/>
        <v>58.5</v>
      </c>
      <c r="I46" s="38">
        <f t="shared" si="10"/>
        <v>0</v>
      </c>
      <c r="J46" s="58">
        <f t="shared" si="0"/>
        <v>0</v>
      </c>
      <c r="K46" s="1">
        <f t="shared" si="1"/>
        <v>0</v>
      </c>
      <c r="L46" s="3">
        <f t="shared" si="3"/>
        <v>1</v>
      </c>
      <c r="M46" s="39">
        <f t="shared" si="4"/>
        <v>4.060977641455743E-4</v>
      </c>
      <c r="N46" s="39">
        <f t="shared" si="14"/>
        <v>0.99959390223585443</v>
      </c>
      <c r="O46" s="26">
        <v>1.3887255917460539E-2</v>
      </c>
      <c r="P46" s="48">
        <f t="shared" si="11"/>
        <v>2697581.2074584253</v>
      </c>
      <c r="Q46" s="48">
        <f t="shared" si="6"/>
        <v>33729.53005137181</v>
      </c>
      <c r="R46" s="48">
        <f t="shared" si="17"/>
        <v>0</v>
      </c>
      <c r="S46" s="85">
        <f t="shared" si="7"/>
        <v>0</v>
      </c>
    </row>
    <row r="47" spans="2:19" x14ac:dyDescent="0.25">
      <c r="F47" s="1">
        <v>43</v>
      </c>
      <c r="G47" s="3">
        <f t="shared" si="15"/>
        <v>3.5833333333333335</v>
      </c>
      <c r="H47" s="3">
        <f t="shared" si="16"/>
        <v>58.583333333333336</v>
      </c>
      <c r="I47" s="38">
        <f t="shared" si="10"/>
        <v>0</v>
      </c>
      <c r="J47" s="58">
        <f t="shared" si="0"/>
        <v>0</v>
      </c>
      <c r="K47" s="1">
        <f t="shared" si="1"/>
        <v>0</v>
      </c>
      <c r="L47" s="3">
        <f t="shared" si="3"/>
        <v>1</v>
      </c>
      <c r="M47" s="39">
        <f t="shared" si="4"/>
        <v>4.0071002826724822E-4</v>
      </c>
      <c r="N47" s="39">
        <f t="shared" si="14"/>
        <v>0.99959928997173275</v>
      </c>
      <c r="O47" s="26">
        <v>1.3765257519632979E-2</v>
      </c>
      <c r="P47" s="48">
        <f t="shared" si="11"/>
        <v>2733618.2800919102</v>
      </c>
      <c r="Q47" s="48">
        <f t="shared" si="6"/>
        <v>39410.863751492325</v>
      </c>
      <c r="R47" s="48">
        <f t="shared" si="17"/>
        <v>0</v>
      </c>
      <c r="S47" s="85">
        <f t="shared" si="7"/>
        <v>0</v>
      </c>
    </row>
    <row r="48" spans="2:19" x14ac:dyDescent="0.25">
      <c r="F48" s="1">
        <v>44</v>
      </c>
      <c r="G48" s="3">
        <f t="shared" si="15"/>
        <v>3.6666666666666665</v>
      </c>
      <c r="H48" s="3">
        <f t="shared" si="16"/>
        <v>58.666666666666664</v>
      </c>
      <c r="I48" s="38">
        <f t="shared" si="10"/>
        <v>0</v>
      </c>
      <c r="J48" s="58">
        <f t="shared" si="0"/>
        <v>0</v>
      </c>
      <c r="K48" s="1">
        <f t="shared" si="1"/>
        <v>0</v>
      </c>
      <c r="L48" s="3">
        <f t="shared" si="3"/>
        <v>1</v>
      </c>
      <c r="M48" s="39">
        <f t="shared" si="4"/>
        <v>3.9543896905214204E-4</v>
      </c>
      <c r="N48" s="39">
        <f t="shared" si="14"/>
        <v>0.99960456103094786</v>
      </c>
      <c r="O48" s="26">
        <v>1.3648480916084837E-2</v>
      </c>
      <c r="P48" s="48">
        <f t="shared" si="11"/>
        <v>2769832.2841012371</v>
      </c>
      <c r="Q48" s="48">
        <f t="shared" si="6"/>
        <v>45119.253501429674</v>
      </c>
      <c r="R48" s="48">
        <f t="shared" si="17"/>
        <v>0</v>
      </c>
      <c r="S48" s="85">
        <f t="shared" si="7"/>
        <v>0</v>
      </c>
    </row>
    <row r="49" spans="6:19" x14ac:dyDescent="0.25">
      <c r="F49" s="1">
        <v>45</v>
      </c>
      <c r="G49" s="3">
        <f t="shared" si="15"/>
        <v>3.75</v>
      </c>
      <c r="H49" s="3">
        <f t="shared" si="16"/>
        <v>58.75</v>
      </c>
      <c r="I49" s="38">
        <f t="shared" si="10"/>
        <v>0</v>
      </c>
      <c r="J49" s="58">
        <f t="shared" si="0"/>
        <v>0</v>
      </c>
      <c r="K49" s="1">
        <f t="shared" si="1"/>
        <v>0</v>
      </c>
      <c r="L49" s="3">
        <f t="shared" si="3"/>
        <v>1</v>
      </c>
      <c r="M49" s="39">
        <f t="shared" si="4"/>
        <v>3.9027990531170786E-4</v>
      </c>
      <c r="N49" s="39">
        <f t="shared" si="14"/>
        <v>0.99960972009468829</v>
      </c>
      <c r="O49" s="26">
        <v>1.3536564080723679E-2</v>
      </c>
      <c r="P49" s="48">
        <f t="shared" si="11"/>
        <v>2806230.6532667289</v>
      </c>
      <c r="Q49" s="48">
        <f t="shared" si="6"/>
        <v>50855.837369038498</v>
      </c>
      <c r="R49" s="48">
        <f t="shared" si="17"/>
        <v>0</v>
      </c>
      <c r="S49" s="85">
        <f t="shared" si="7"/>
        <v>0</v>
      </c>
    </row>
    <row r="50" spans="6:19" x14ac:dyDescent="0.25">
      <c r="F50" s="1">
        <v>46</v>
      </c>
      <c r="G50" s="3">
        <f t="shared" si="15"/>
        <v>3.8333333333333335</v>
      </c>
      <c r="H50" s="3">
        <f t="shared" si="16"/>
        <v>58.833333333333336</v>
      </c>
      <c r="I50" s="38">
        <f t="shared" si="10"/>
        <v>0</v>
      </c>
      <c r="J50" s="58">
        <f t="shared" si="0"/>
        <v>0</v>
      </c>
      <c r="K50" s="1">
        <f t="shared" si="1"/>
        <v>0</v>
      </c>
      <c r="L50" s="3">
        <f t="shared" si="3"/>
        <v>1</v>
      </c>
      <c r="M50" s="39">
        <f t="shared" si="4"/>
        <v>3.8522846577571102E-4</v>
      </c>
      <c r="N50" s="39">
        <f t="shared" si="14"/>
        <v>0.99961477153422429</v>
      </c>
      <c r="O50" s="26">
        <v>1.3429179171834837E-2</v>
      </c>
      <c r="P50" s="48">
        <f t="shared" si="11"/>
        <v>2842820.4700988717</v>
      </c>
      <c r="Q50" s="48">
        <f t="shared" si="6"/>
        <v>56621.69962779124</v>
      </c>
      <c r="R50" s="48">
        <f t="shared" si="17"/>
        <v>0</v>
      </c>
      <c r="S50" s="85">
        <f t="shared" si="7"/>
        <v>0</v>
      </c>
    </row>
    <row r="51" spans="6:19" x14ac:dyDescent="0.25">
      <c r="F51" s="1">
        <v>47</v>
      </c>
      <c r="G51" s="3">
        <f t="shared" si="15"/>
        <v>3.9166666666666665</v>
      </c>
      <c r="H51" s="3">
        <f t="shared" si="16"/>
        <v>58.916666666666664</v>
      </c>
      <c r="I51" s="38">
        <f t="shared" si="10"/>
        <v>0</v>
      </c>
      <c r="J51" s="58">
        <f t="shared" si="0"/>
        <v>0</v>
      </c>
      <c r="K51" s="1">
        <f t="shared" si="1"/>
        <v>0</v>
      </c>
      <c r="L51" s="3">
        <f t="shared" si="3"/>
        <v>1</v>
      </c>
      <c r="M51" s="39">
        <f t="shared" si="4"/>
        <v>3.8028056042471725E-4</v>
      </c>
      <c r="N51" s="39">
        <f t="shared" si="14"/>
        <v>0.99961971943957528</v>
      </c>
      <c r="O51" s="26">
        <v>1.3326028491357889E-2</v>
      </c>
      <c r="P51" s="48">
        <f t="shared" si="11"/>
        <v>2879608.5009565558</v>
      </c>
      <c r="Q51" s="48">
        <f t="shared" si="6"/>
        <v>62417.876134585247</v>
      </c>
      <c r="R51" s="48">
        <f t="shared" si="17"/>
        <v>0</v>
      </c>
      <c r="S51" s="85">
        <f t="shared" si="7"/>
        <v>0</v>
      </c>
    </row>
    <row r="52" spans="6:19" x14ac:dyDescent="0.25">
      <c r="F52" s="1">
        <v>48</v>
      </c>
      <c r="G52" s="3">
        <f t="shared" si="15"/>
        <v>4</v>
      </c>
      <c r="H52" s="3">
        <f t="shared" si="16"/>
        <v>59</v>
      </c>
      <c r="I52" s="38">
        <f t="shared" si="10"/>
        <v>0</v>
      </c>
      <c r="J52" s="58">
        <f t="shared" si="0"/>
        <v>108243.216</v>
      </c>
      <c r="K52" s="1">
        <f t="shared" si="1"/>
        <v>0</v>
      </c>
      <c r="L52" s="3">
        <f t="shared" si="3"/>
        <v>1</v>
      </c>
      <c r="M52" s="39">
        <f t="shared" si="4"/>
        <v>3.7543235517412121E-4</v>
      </c>
      <c r="N52" s="39">
        <f t="shared" si="14"/>
        <v>0.99962456764482588</v>
      </c>
      <c r="O52" s="26">
        <v>1.1869286633569009E-2</v>
      </c>
      <c r="P52" s="48">
        <f t="shared" si="11"/>
        <v>3020936.6855809451</v>
      </c>
      <c r="Q52" s="48">
        <f t="shared" si="6"/>
        <v>67647.247634203493</v>
      </c>
      <c r="R52" s="48">
        <f t="shared" si="17"/>
        <v>67647.247634203493</v>
      </c>
      <c r="S52" s="85">
        <f t="shared" si="7"/>
        <v>0</v>
      </c>
    </row>
    <row r="53" spans="6:19" x14ac:dyDescent="0.25">
      <c r="F53" s="1">
        <v>49</v>
      </c>
      <c r="G53" s="3">
        <f t="shared" si="15"/>
        <v>4.083333333333333</v>
      </c>
      <c r="H53" s="3">
        <f t="shared" si="16"/>
        <v>59.083333333333336</v>
      </c>
      <c r="I53" s="38">
        <f t="shared" si="10"/>
        <v>0</v>
      </c>
      <c r="J53" s="58">
        <f t="shared" si="0"/>
        <v>0</v>
      </c>
      <c r="K53" s="1">
        <f t="shared" si="1"/>
        <v>0</v>
      </c>
      <c r="L53" s="3">
        <f t="shared" si="3"/>
        <v>1</v>
      </c>
      <c r="M53" s="39">
        <f t="shared" si="4"/>
        <v>3.5790305905325503E-4</v>
      </c>
      <c r="N53" s="39">
        <f t="shared" si="14"/>
        <v>0.99964209694094674</v>
      </c>
      <c r="O53" s="26">
        <v>1.3524439771322116E-2</v>
      </c>
      <c r="P53" s="48">
        <f t="shared" si="11"/>
        <v>2992159.7365379212</v>
      </c>
      <c r="Q53" s="48">
        <f t="shared" si="6"/>
        <v>6251.0408673388929</v>
      </c>
      <c r="R53" s="48">
        <f t="shared" si="17"/>
        <v>0</v>
      </c>
      <c r="S53" s="85">
        <f t="shared" si="7"/>
        <v>0</v>
      </c>
    </row>
    <row r="54" spans="6:19" x14ac:dyDescent="0.25">
      <c r="F54" s="1">
        <v>50</v>
      </c>
      <c r="G54" s="3">
        <f t="shared" si="15"/>
        <v>4.166666666666667</v>
      </c>
      <c r="H54" s="3">
        <f t="shared" si="16"/>
        <v>59.166666666666664</v>
      </c>
      <c r="I54" s="38">
        <f t="shared" si="10"/>
        <v>0</v>
      </c>
      <c r="J54" s="58">
        <f t="shared" si="0"/>
        <v>0</v>
      </c>
      <c r="K54" s="1">
        <f t="shared" si="1"/>
        <v>0</v>
      </c>
      <c r="L54" s="3">
        <f t="shared" si="3"/>
        <v>1</v>
      </c>
      <c r="M54" s="39">
        <f t="shared" si="4"/>
        <v>3.6133834403595522E-4</v>
      </c>
      <c r="N54" s="39">
        <f t="shared" si="14"/>
        <v>0.99963866165596404</v>
      </c>
      <c r="O54" s="26">
        <v>1.3417538503586846E-2</v>
      </c>
      <c r="P54" s="48">
        <f t="shared" si="11"/>
        <v>3031211.4661658006</v>
      </c>
      <c r="Q54" s="48">
        <f t="shared" si="6"/>
        <v>12393.595893842506</v>
      </c>
      <c r="R54" s="48">
        <f t="shared" si="17"/>
        <v>0</v>
      </c>
      <c r="S54" s="85">
        <f t="shared" si="7"/>
        <v>0</v>
      </c>
    </row>
    <row r="55" spans="6:19" x14ac:dyDescent="0.25">
      <c r="F55" s="1">
        <v>51</v>
      </c>
      <c r="G55" s="3">
        <f t="shared" si="15"/>
        <v>4.25</v>
      </c>
      <c r="H55" s="3">
        <f t="shared" si="16"/>
        <v>59.25</v>
      </c>
      <c r="I55" s="38">
        <f t="shared" si="10"/>
        <v>0</v>
      </c>
      <c r="J55" s="58">
        <f t="shared" si="0"/>
        <v>0</v>
      </c>
      <c r="K55" s="1">
        <f t="shared" si="1"/>
        <v>0</v>
      </c>
      <c r="L55" s="3">
        <f t="shared" si="3"/>
        <v>1</v>
      </c>
      <c r="M55" s="39">
        <f t="shared" si="4"/>
        <v>3.5669226518542096E-4</v>
      </c>
      <c r="N55" s="39">
        <f t="shared" si="14"/>
        <v>0.99964330773481458</v>
      </c>
      <c r="O55" s="26">
        <v>1.3314840157248709E-2</v>
      </c>
      <c r="P55" s="48">
        <f t="shared" si="11"/>
        <v>3070475.9565023743</v>
      </c>
      <c r="Q55" s="48">
        <f t="shared" si="6"/>
        <v>18568.690605529529</v>
      </c>
      <c r="R55" s="48">
        <f t="shared" si="17"/>
        <v>0</v>
      </c>
      <c r="S55" s="85">
        <f t="shared" si="7"/>
        <v>0</v>
      </c>
    </row>
    <row r="56" spans="6:19" x14ac:dyDescent="0.25">
      <c r="F56" s="1">
        <v>52</v>
      </c>
      <c r="G56" s="3">
        <f t="shared" si="15"/>
        <v>4.333333333333333</v>
      </c>
      <c r="H56" s="3">
        <f t="shared" si="16"/>
        <v>59.333333333333336</v>
      </c>
      <c r="I56" s="38">
        <f t="shared" si="10"/>
        <v>0</v>
      </c>
      <c r="J56" s="58">
        <f t="shared" si="0"/>
        <v>0</v>
      </c>
      <c r="K56" s="1">
        <f t="shared" si="1"/>
        <v>0</v>
      </c>
      <c r="L56" s="3">
        <f t="shared" si="3"/>
        <v>1</v>
      </c>
      <c r="M56" s="39">
        <f t="shared" si="4"/>
        <v>3.521397929633352E-4</v>
      </c>
      <c r="N56" s="39">
        <f t="shared" si="14"/>
        <v>0.99964786020703666</v>
      </c>
      <c r="O56" s="26">
        <v>1.3216076470898175E-2</v>
      </c>
      <c r="P56" s="48">
        <f t="shared" si="11"/>
        <v>3109960.0750701381</v>
      </c>
      <c r="Q56" s="48">
        <f t="shared" si="6"/>
        <v>24777.376297137536</v>
      </c>
      <c r="R56" s="48">
        <f t="shared" si="17"/>
        <v>0</v>
      </c>
      <c r="S56" s="85">
        <f t="shared" si="7"/>
        <v>0</v>
      </c>
    </row>
    <row r="57" spans="6:19" x14ac:dyDescent="0.25">
      <c r="F57" s="1">
        <v>53</v>
      </c>
      <c r="G57" s="3">
        <f t="shared" si="15"/>
        <v>4.416666666666667</v>
      </c>
      <c r="H57" s="3">
        <f t="shared" si="16"/>
        <v>59.416666666666664</v>
      </c>
      <c r="I57" s="38">
        <f t="shared" si="10"/>
        <v>0</v>
      </c>
      <c r="J57" s="58">
        <f t="shared" si="0"/>
        <v>0</v>
      </c>
      <c r="K57" s="1">
        <f t="shared" si="1"/>
        <v>0</v>
      </c>
      <c r="L57" s="3">
        <f t="shared" si="3"/>
        <v>1</v>
      </c>
      <c r="M57" s="39">
        <f t="shared" si="4"/>
        <v>3.4767755492670638E-4</v>
      </c>
      <c r="N57" s="39">
        <f t="shared" si="14"/>
        <v>0.99965232244507329</v>
      </c>
      <c r="O57" s="26">
        <v>1.3121002553326822E-2</v>
      </c>
      <c r="P57" s="48">
        <f t="shared" si="11"/>
        <v>3149670.4185823435</v>
      </c>
      <c r="Q57" s="48">
        <f t="shared" si="6"/>
        <v>31020.66279225572</v>
      </c>
      <c r="R57" s="48">
        <f t="shared" si="17"/>
        <v>0</v>
      </c>
      <c r="S57" s="85">
        <f t="shared" si="7"/>
        <v>0</v>
      </c>
    </row>
    <row r="58" spans="6:19" x14ac:dyDescent="0.25">
      <c r="F58" s="1">
        <v>54</v>
      </c>
      <c r="G58" s="3">
        <f t="shared" si="15"/>
        <v>4.5</v>
      </c>
      <c r="H58" s="3">
        <f t="shared" si="16"/>
        <v>59.5</v>
      </c>
      <c r="I58" s="38">
        <f t="shared" si="10"/>
        <v>0</v>
      </c>
      <c r="J58" s="58">
        <f t="shared" si="0"/>
        <v>0</v>
      </c>
      <c r="K58" s="1">
        <f t="shared" si="1"/>
        <v>0</v>
      </c>
      <c r="L58" s="3">
        <f t="shared" si="3"/>
        <v>1</v>
      </c>
      <c r="M58" s="39">
        <f t="shared" si="4"/>
        <v>3.4330237798374519E-4</v>
      </c>
      <c r="N58" s="39">
        <f t="shared" si="14"/>
        <v>0.99965669762201625</v>
      </c>
      <c r="O58" s="26">
        <v>1.30293943296802E-2</v>
      </c>
      <c r="P58" s="48">
        <f t="shared" si="11"/>
        <v>3189613.3385847625</v>
      </c>
      <c r="Q58" s="48">
        <f t="shared" si="6"/>
        <v>37299.522369768172</v>
      </c>
      <c r="R58" s="48">
        <f t="shared" si="17"/>
        <v>0</v>
      </c>
      <c r="S58" s="85">
        <f t="shared" si="7"/>
        <v>0</v>
      </c>
    </row>
    <row r="59" spans="6:19" x14ac:dyDescent="0.25">
      <c r="F59" s="1">
        <v>55</v>
      </c>
      <c r="G59" s="3">
        <f t="shared" si="15"/>
        <v>4.583333333333333</v>
      </c>
      <c r="H59" s="3">
        <f t="shared" si="16"/>
        <v>59.583333333333336</v>
      </c>
      <c r="I59" s="38">
        <f t="shared" si="10"/>
        <v>0</v>
      </c>
      <c r="J59" s="58">
        <f t="shared" si="0"/>
        <v>0</v>
      </c>
      <c r="K59" s="1">
        <f t="shared" si="1"/>
        <v>0</v>
      </c>
      <c r="L59" s="3">
        <f t="shared" si="3"/>
        <v>1</v>
      </c>
      <c r="M59" s="39">
        <f t="shared" si="4"/>
        <v>3.3901127184798874E-4</v>
      </c>
      <c r="N59" s="39">
        <f t="shared" si="14"/>
        <v>0.99966098872815201</v>
      </c>
      <c r="O59" s="26">
        <v>1.2941046320635197E-2</v>
      </c>
      <c r="P59" s="48">
        <f t="shared" si="11"/>
        <v>3229794.9643238075</v>
      </c>
      <c r="Q59" s="48">
        <f t="shared" si="6"/>
        <v>43614.893265577986</v>
      </c>
      <c r="R59" s="48">
        <f t="shared" si="17"/>
        <v>0</v>
      </c>
      <c r="S59" s="85">
        <f t="shared" si="7"/>
        <v>0</v>
      </c>
    </row>
    <row r="60" spans="6:19" x14ac:dyDescent="0.25">
      <c r="F60" s="1">
        <v>56</v>
      </c>
      <c r="G60" s="3">
        <f t="shared" si="15"/>
        <v>4.666666666666667</v>
      </c>
      <c r="H60" s="3">
        <f t="shared" si="16"/>
        <v>59.666666666666664</v>
      </c>
      <c r="I60" s="38">
        <f t="shared" si="10"/>
        <v>0</v>
      </c>
      <c r="J60" s="58">
        <f t="shared" si="0"/>
        <v>0</v>
      </c>
      <c r="K60" s="1">
        <f t="shared" si="1"/>
        <v>0</v>
      </c>
      <c r="L60" s="3">
        <f t="shared" si="3"/>
        <v>1</v>
      </c>
      <c r="M60" s="39">
        <f t="shared" si="4"/>
        <v>3.3480141423369858E-4</v>
      </c>
      <c r="N60" s="39">
        <f t="shared" si="14"/>
        <v>0.9996651985857663</v>
      </c>
      <c r="O60" s="26">
        <v>1.2855769704431808E-2</v>
      </c>
      <c r="P60" s="48">
        <f t="shared" si="11"/>
        <v>3270221.2231989414</v>
      </c>
      <c r="Q60" s="48">
        <f t="shared" si="6"/>
        <v>49967.682804421689</v>
      </c>
      <c r="R60" s="48">
        <f t="shared" si="17"/>
        <v>0</v>
      </c>
      <c r="S60" s="85">
        <f t="shared" si="7"/>
        <v>0</v>
      </c>
    </row>
    <row r="61" spans="6:19" x14ac:dyDescent="0.25">
      <c r="F61" s="1">
        <v>57</v>
      </c>
      <c r="G61" s="3">
        <f t="shared" si="15"/>
        <v>4.75</v>
      </c>
      <c r="H61" s="3">
        <f t="shared" si="16"/>
        <v>59.75</v>
      </c>
      <c r="I61" s="38">
        <f t="shared" si="10"/>
        <v>0</v>
      </c>
      <c r="J61" s="58">
        <f t="shared" si="0"/>
        <v>0</v>
      </c>
      <c r="K61" s="1">
        <f t="shared" si="1"/>
        <v>0</v>
      </c>
      <c r="L61" s="3">
        <f t="shared" si="3"/>
        <v>1</v>
      </c>
      <c r="M61" s="39">
        <f t="shared" si="4"/>
        <v>3.3067013757648311E-4</v>
      </c>
      <c r="N61" s="39">
        <f t="shared" si="14"/>
        <v>0.99966932986242352</v>
      </c>
      <c r="O61" s="26">
        <v>1.2773390620158809E-2</v>
      </c>
      <c r="P61" s="48">
        <f t="shared" si="11"/>
        <v>3310897.8591042301</v>
      </c>
      <c r="Q61" s="48">
        <f t="shared" si="6"/>
        <v>56358.770208454494</v>
      </c>
      <c r="R61" s="48">
        <f t="shared" si="17"/>
        <v>0</v>
      </c>
      <c r="S61" s="85">
        <f t="shared" si="7"/>
        <v>0</v>
      </c>
    </row>
    <row r="62" spans="6:19" x14ac:dyDescent="0.25">
      <c r="F62" s="1">
        <v>58</v>
      </c>
      <c r="G62" s="3">
        <f t="shared" si="15"/>
        <v>4.833333333333333</v>
      </c>
      <c r="H62" s="3">
        <f t="shared" si="16"/>
        <v>59.833333333333336</v>
      </c>
      <c r="I62" s="38">
        <f t="shared" si="10"/>
        <v>0</v>
      </c>
      <c r="J62" s="58">
        <f t="shared" si="0"/>
        <v>0</v>
      </c>
      <c r="K62" s="1">
        <f t="shared" si="1"/>
        <v>0</v>
      </c>
      <c r="L62" s="3">
        <f t="shared" si="3"/>
        <v>1</v>
      </c>
      <c r="M62" s="39">
        <f t="shared" si="4"/>
        <v>3.266149170870758E-4</v>
      </c>
      <c r="N62" s="39">
        <f t="shared" si="14"/>
        <v>0.99967338508291292</v>
      </c>
      <c r="O62" s="26">
        <v>1.2693748677561789E-2</v>
      </c>
      <c r="P62" s="48">
        <f t="shared" si="11"/>
        <v>3351830.4489195528</v>
      </c>
      <c r="Q62" s="48">
        <f t="shared" si="6"/>
        <v>62789.009122498108</v>
      </c>
      <c r="R62" s="48">
        <f t="shared" si="17"/>
        <v>0</v>
      </c>
      <c r="S62" s="85">
        <f t="shared" si="7"/>
        <v>0</v>
      </c>
    </row>
    <row r="63" spans="6:19" x14ac:dyDescent="0.25">
      <c r="F63" s="1">
        <v>59</v>
      </c>
      <c r="G63" s="3">
        <f t="shared" si="15"/>
        <v>4.916666666666667</v>
      </c>
      <c r="H63" s="3">
        <f t="shared" si="16"/>
        <v>59.916666666666664</v>
      </c>
      <c r="I63" s="38">
        <f t="shared" si="10"/>
        <v>0</v>
      </c>
      <c r="J63" s="58">
        <f t="shared" si="0"/>
        <v>0</v>
      </c>
      <c r="K63" s="1">
        <f t="shared" si="1"/>
        <v>0</v>
      </c>
      <c r="L63" s="3">
        <f t="shared" si="3"/>
        <v>1</v>
      </c>
      <c r="M63" s="39">
        <f t="shared" si="4"/>
        <v>3.2263335997928522E-4</v>
      </c>
      <c r="N63" s="39">
        <f t="shared" si="14"/>
        <v>0.99967736664002071</v>
      </c>
      <c r="O63" s="26">
        <v>1.2616695644375397E-2</v>
      </c>
      <c r="P63" s="48">
        <f t="shared" si="11"/>
        <v>3393024.4173752</v>
      </c>
      <c r="Q63" s="48">
        <f t="shared" si="6"/>
        <v>69259.22989021003</v>
      </c>
      <c r="R63" s="48">
        <f t="shared" si="17"/>
        <v>0</v>
      </c>
      <c r="S63" s="85">
        <f t="shared" si="7"/>
        <v>0</v>
      </c>
    </row>
    <row r="64" spans="6:19" x14ac:dyDescent="0.25">
      <c r="F64" s="1">
        <v>60</v>
      </c>
      <c r="G64" s="3">
        <f t="shared" si="15"/>
        <v>5</v>
      </c>
      <c r="H64" s="3">
        <f t="shared" si="16"/>
        <v>60</v>
      </c>
      <c r="I64" s="38">
        <f t="shared" si="10"/>
        <v>0</v>
      </c>
      <c r="J64" s="58">
        <f t="shared" si="0"/>
        <v>110408.08032000001</v>
      </c>
      <c r="K64" s="1">
        <f t="shared" si="1"/>
        <v>0</v>
      </c>
      <c r="L64" s="3">
        <f t="shared" si="3"/>
        <v>1</v>
      </c>
      <c r="M64" s="39">
        <f t="shared" si="4"/>
        <v>3.1872319573422736E-4</v>
      </c>
      <c r="N64" s="39">
        <f t="shared" si="14"/>
        <v>0.99968127680426577</v>
      </c>
      <c r="O64" s="26">
        <v>1.1448326289347222E-2</v>
      </c>
      <c r="P64" s="48">
        <f t="shared" si="11"/>
        <v>3541183.1321200798</v>
      </c>
      <c r="Q64" s="48">
        <f t="shared" si="6"/>
        <v>75202.430837798558</v>
      </c>
      <c r="R64" s="48">
        <f t="shared" si="17"/>
        <v>75202.430837798558</v>
      </c>
      <c r="S64" s="85">
        <f t="shared" si="7"/>
        <v>0</v>
      </c>
    </row>
    <row r="65" spans="6:19" x14ac:dyDescent="0.25">
      <c r="F65" s="1">
        <v>61</v>
      </c>
      <c r="G65" s="3">
        <f t="shared" si="15"/>
        <v>5.083333333333333</v>
      </c>
      <c r="H65" s="3">
        <f t="shared" si="16"/>
        <v>60.083333333333336</v>
      </c>
      <c r="I65" s="38">
        <f t="shared" si="10"/>
        <v>0</v>
      </c>
      <c r="J65" s="58">
        <f t="shared" si="0"/>
        <v>0</v>
      </c>
      <c r="K65" s="1">
        <f t="shared" si="1"/>
        <v>0</v>
      </c>
      <c r="L65" s="3">
        <f t="shared" si="3"/>
        <v>1</v>
      </c>
      <c r="M65" s="39">
        <f t="shared" si="4"/>
        <v>3.054105814110919E-4</v>
      </c>
      <c r="N65" s="39">
        <f t="shared" si="14"/>
        <v>0.99969458941858891</v>
      </c>
      <c r="O65" s="26">
        <v>1.2783798197638863E-2</v>
      </c>
      <c r="P65" s="48">
        <f t="shared" si="11"/>
        <v>3509217.0196897001</v>
      </c>
      <c r="Q65" s="48">
        <f t="shared" si="6"/>
        <v>6926.2748929115896</v>
      </c>
      <c r="R65" s="48">
        <f t="shared" si="17"/>
        <v>0</v>
      </c>
      <c r="S65" s="85">
        <f t="shared" si="7"/>
        <v>0</v>
      </c>
    </row>
    <row r="66" spans="6:19" x14ac:dyDescent="0.25">
      <c r="F66" s="1">
        <v>62</v>
      </c>
      <c r="G66" s="3">
        <f t="shared" si="15"/>
        <v>5.166666666666667</v>
      </c>
      <c r="H66" s="3">
        <f t="shared" si="16"/>
        <v>60.166666666666664</v>
      </c>
      <c r="I66" s="38">
        <f t="shared" si="10"/>
        <v>0</v>
      </c>
      <c r="J66" s="58">
        <f t="shared" si="0"/>
        <v>0</v>
      </c>
      <c r="K66" s="1">
        <f t="shared" si="1"/>
        <v>0</v>
      </c>
      <c r="L66" s="3">
        <f t="shared" si="3"/>
        <v>1</v>
      </c>
      <c r="M66" s="39">
        <f t="shared" si="4"/>
        <v>3.0818791397568823E-4</v>
      </c>
      <c r="N66" s="39">
        <f t="shared" si="14"/>
        <v>0.99969181208602431</v>
      </c>
      <c r="O66" s="26">
        <v>1.2703813788858209E-2</v>
      </c>
      <c r="P66" s="48">
        <f t="shared" si="11"/>
        <v>3552702.2218268709</v>
      </c>
      <c r="Q66" s="48">
        <f t="shared" si="6"/>
        <v>13747.082146024568</v>
      </c>
      <c r="R66" s="48">
        <f t="shared" si="17"/>
        <v>0</v>
      </c>
      <c r="S66" s="85">
        <f t="shared" si="7"/>
        <v>0</v>
      </c>
    </row>
    <row r="67" spans="6:19" x14ac:dyDescent="0.25">
      <c r="F67" s="1">
        <v>63</v>
      </c>
      <c r="G67" s="3">
        <f t="shared" si="15"/>
        <v>5.25</v>
      </c>
      <c r="H67" s="3">
        <f t="shared" si="16"/>
        <v>60.25</v>
      </c>
      <c r="I67" s="38">
        <f t="shared" si="10"/>
        <v>0</v>
      </c>
      <c r="J67" s="58">
        <f t="shared" si="0"/>
        <v>0</v>
      </c>
      <c r="K67" s="1">
        <f t="shared" si="1"/>
        <v>0</v>
      </c>
      <c r="L67" s="3">
        <f t="shared" si="3"/>
        <v>1</v>
      </c>
      <c r="M67" s="39">
        <f t="shared" si="4"/>
        <v>3.0442199044800056E-4</v>
      </c>
      <c r="N67" s="39">
        <f t="shared" si="14"/>
        <v>0.999695578009552</v>
      </c>
      <c r="O67" s="26">
        <v>1.2626436660188922E-2</v>
      </c>
      <c r="P67" s="48">
        <f t="shared" si="11"/>
        <v>3596465.0149690569</v>
      </c>
      <c r="Q67" s="48">
        <f t="shared" si="6"/>
        <v>20610.351491215213</v>
      </c>
      <c r="R67" s="48">
        <f t="shared" si="17"/>
        <v>0</v>
      </c>
      <c r="S67" s="85">
        <f t="shared" si="7"/>
        <v>0</v>
      </c>
    </row>
    <row r="68" spans="6:19" x14ac:dyDescent="0.25">
      <c r="F68" s="1">
        <v>64</v>
      </c>
      <c r="G68" s="3">
        <f t="shared" si="15"/>
        <v>5.333333333333333</v>
      </c>
      <c r="H68" s="3">
        <f t="shared" si="16"/>
        <v>60.333333333333336</v>
      </c>
      <c r="I68" s="38">
        <f t="shared" si="10"/>
        <v>0</v>
      </c>
      <c r="J68" s="58">
        <f t="shared" ref="J68:J131" si="21">$D$18*(INT(G68)=G68)*(G68&lt;$D$17)*(1+$C$28)^FLOOR(G68,1)</f>
        <v>0</v>
      </c>
      <c r="K68" s="1">
        <f t="shared" ref="K68:K131" si="22">IFERROR(INDEX($C$32:$C$41,MATCH(H68,$B$32:$B$41,0)),0)</f>
        <v>0</v>
      </c>
      <c r="L68" s="3">
        <f t="shared" si="3"/>
        <v>1</v>
      </c>
      <c r="M68" s="39">
        <f t="shared" si="4"/>
        <v>3.0072381724832731E-4</v>
      </c>
      <c r="N68" s="39">
        <f t="shared" si="14"/>
        <v>0.99969927618275167</v>
      </c>
      <c r="O68" s="26">
        <v>1.2551528227301878E-2</v>
      </c>
      <c r="P68" s="48">
        <f t="shared" si="11"/>
        <v>3640511.0294214669</v>
      </c>
      <c r="Q68" s="48">
        <f t="shared" si="6"/>
        <v>27516.944710760043</v>
      </c>
      <c r="R68" s="48">
        <f t="shared" si="17"/>
        <v>0</v>
      </c>
      <c r="S68" s="85">
        <f t="shared" ref="S68:S131" si="23">((P67-R67)*N68*(1+O68)+J68)*(1-L68)</f>
        <v>0</v>
      </c>
    </row>
    <row r="69" spans="6:19" x14ac:dyDescent="0.25">
      <c r="F69" s="1">
        <v>65</v>
      </c>
      <c r="G69" s="3">
        <f t="shared" si="15"/>
        <v>5.416666666666667</v>
      </c>
      <c r="H69" s="3">
        <f t="shared" si="16"/>
        <v>60.416666666666664</v>
      </c>
      <c r="I69" s="38">
        <f t="shared" si="10"/>
        <v>0</v>
      </c>
      <c r="J69" s="58">
        <f t="shared" si="21"/>
        <v>0</v>
      </c>
      <c r="K69" s="1">
        <f t="shared" si="22"/>
        <v>0</v>
      </c>
      <c r="L69" s="3">
        <f t="shared" ref="L69:L132" si="24">IF(K69&lt;&gt;0,(1-1/K69),1)</f>
        <v>1</v>
      </c>
      <c r="M69" s="39">
        <f t="shared" ref="M69:M132" si="25">(1+$C$25*MIN(1,$C$27/P68)+$C$26/P68)^(G69-G68)-1</f>
        <v>2.9709134092370526E-4</v>
      </c>
      <c r="N69" s="39">
        <f t="shared" si="14"/>
        <v>0.99970290865907629</v>
      </c>
      <c r="O69" s="26">
        <v>1.2478960001852002E-2</v>
      </c>
      <c r="P69" s="48">
        <f t="shared" si="11"/>
        <v>3684845.7598428586</v>
      </c>
      <c r="Q69" s="48">
        <f t="shared" ref="Q69:Q132" si="26">Q68-R68+P68*O69*$C$24</f>
        <v>34467.702813695127</v>
      </c>
      <c r="R69" s="48">
        <f t="shared" si="17"/>
        <v>0</v>
      </c>
      <c r="S69" s="85">
        <f t="shared" si="23"/>
        <v>0</v>
      </c>
    </row>
    <row r="70" spans="6:19" x14ac:dyDescent="0.25">
      <c r="F70" s="1">
        <v>66</v>
      </c>
      <c r="G70" s="3">
        <f t="shared" si="15"/>
        <v>5.5</v>
      </c>
      <c r="H70" s="3">
        <f t="shared" si="16"/>
        <v>60.5</v>
      </c>
      <c r="I70" s="38">
        <f t="shared" ref="I70:I133" si="27">((1+($D$44+($D$45-$D$44)*(H70-$D$21)/$D$17))^(G70-G69)-1)*(H70&gt;$D$21)</f>
        <v>0</v>
      </c>
      <c r="J70" s="58">
        <f t="shared" si="21"/>
        <v>0</v>
      </c>
      <c r="K70" s="1">
        <f t="shared" si="22"/>
        <v>0</v>
      </c>
      <c r="L70" s="3">
        <f t="shared" si="24"/>
        <v>1</v>
      </c>
      <c r="M70" s="39">
        <f t="shared" si="25"/>
        <v>2.9352260864157209E-4</v>
      </c>
      <c r="N70" s="39">
        <f t="shared" si="14"/>
        <v>0.99970647739135843</v>
      </c>
      <c r="O70" s="26">
        <v>1.240861266519655E-2</v>
      </c>
      <c r="P70" s="48">
        <f t="shared" ref="P70:P133" si="28">((P69-R69)*N70*(1+O70)+J70)*L70</f>
        <v>3729474.577091841</v>
      </c>
      <c r="Q70" s="48">
        <f t="shared" si="26"/>
        <v>41463.447849722055</v>
      </c>
      <c r="R70" s="48">
        <f t="shared" si="17"/>
        <v>0</v>
      </c>
      <c r="S70" s="85">
        <f t="shared" si="23"/>
        <v>0</v>
      </c>
    </row>
    <row r="71" spans="6:19" x14ac:dyDescent="0.25">
      <c r="F71" s="1">
        <v>67</v>
      </c>
      <c r="G71" s="3">
        <f t="shared" si="15"/>
        <v>5.583333333333333</v>
      </c>
      <c r="H71" s="3">
        <f t="shared" si="16"/>
        <v>60.583333333333336</v>
      </c>
      <c r="I71" s="38">
        <f t="shared" si="27"/>
        <v>0</v>
      </c>
      <c r="J71" s="58">
        <f t="shared" si="21"/>
        <v>0</v>
      </c>
      <c r="K71" s="1">
        <f t="shared" si="22"/>
        <v>0</v>
      </c>
      <c r="L71" s="3">
        <f t="shared" si="24"/>
        <v>1</v>
      </c>
      <c r="M71" s="39">
        <f t="shared" si="25"/>
        <v>2.9001576121956418E-4</v>
      </c>
      <c r="N71" s="39">
        <f t="shared" si="14"/>
        <v>0.99970998423878044</v>
      </c>
      <c r="O71" s="26">
        <v>1.234037524392928E-2</v>
      </c>
      <c r="P71" s="48">
        <f t="shared" si="28"/>
        <v>3774402.7389984783</v>
      </c>
      <c r="Q71" s="48">
        <f t="shared" si="26"/>
        <v>48504.984558555247</v>
      </c>
      <c r="R71" s="48">
        <f t="shared" si="17"/>
        <v>0</v>
      </c>
      <c r="S71" s="85">
        <f t="shared" si="23"/>
        <v>0</v>
      </c>
    </row>
    <row r="72" spans="6:19" x14ac:dyDescent="0.25">
      <c r="F72" s="1">
        <v>68</v>
      </c>
      <c r="G72" s="3">
        <f t="shared" si="15"/>
        <v>5.666666666666667</v>
      </c>
      <c r="H72" s="3">
        <f t="shared" si="16"/>
        <v>60.666666666666664</v>
      </c>
      <c r="I72" s="38">
        <f t="shared" si="27"/>
        <v>0</v>
      </c>
      <c r="J72" s="58">
        <f t="shared" si="21"/>
        <v>0</v>
      </c>
      <c r="K72" s="1">
        <f t="shared" si="22"/>
        <v>0</v>
      </c>
      <c r="L72" s="3">
        <f t="shared" si="24"/>
        <v>1</v>
      </c>
      <c r="M72" s="39">
        <f t="shared" si="25"/>
        <v>2.8656902677370866E-4</v>
      </c>
      <c r="N72" s="39">
        <f t="shared" si="14"/>
        <v>0.99971343097322629</v>
      </c>
      <c r="O72" s="26">
        <v>1.2274144374234242E-2</v>
      </c>
      <c r="P72" s="48">
        <f t="shared" si="28"/>
        <v>3819635.4001789144</v>
      </c>
      <c r="Q72" s="48">
        <f t="shared" si="26"/>
        <v>55593.101872736035</v>
      </c>
      <c r="R72" s="48">
        <f t="shared" si="17"/>
        <v>0</v>
      </c>
      <c r="S72" s="85">
        <f t="shared" si="23"/>
        <v>0</v>
      </c>
    </row>
    <row r="73" spans="6:19" x14ac:dyDescent="0.25">
      <c r="F73" s="1">
        <v>69</v>
      </c>
      <c r="G73" s="3">
        <f t="shared" si="15"/>
        <v>5.75</v>
      </c>
      <c r="H73" s="3">
        <f t="shared" si="16"/>
        <v>60.75</v>
      </c>
      <c r="I73" s="38">
        <f t="shared" si="27"/>
        <v>0</v>
      </c>
      <c r="J73" s="58">
        <f t="shared" si="21"/>
        <v>0</v>
      </c>
      <c r="K73" s="1">
        <f t="shared" si="22"/>
        <v>0</v>
      </c>
      <c r="L73" s="3">
        <f t="shared" si="24"/>
        <v>1</v>
      </c>
      <c r="M73" s="39">
        <f t="shared" si="25"/>
        <v>2.8318071491595376E-4</v>
      </c>
      <c r="N73" s="39">
        <f t="shared" si="14"/>
        <v>0.99971681928508405</v>
      </c>
      <c r="O73" s="26">
        <v>1.2209823643941853E-2</v>
      </c>
      <c r="P73" s="48">
        <f t="shared" si="28"/>
        <v>3865177.6209957823</v>
      </c>
      <c r="Q73" s="48">
        <f t="shared" si="26"/>
        <v>62728.574289648328</v>
      </c>
      <c r="R73" s="48">
        <f t="shared" si="17"/>
        <v>0</v>
      </c>
      <c r="S73" s="85">
        <f t="shared" si="23"/>
        <v>0</v>
      </c>
    </row>
    <row r="74" spans="6:19" x14ac:dyDescent="0.25">
      <c r="F74" s="1">
        <v>70</v>
      </c>
      <c r="G74" s="3">
        <f t="shared" si="15"/>
        <v>5.833333333333333</v>
      </c>
      <c r="H74" s="3">
        <f t="shared" si="16"/>
        <v>60.833333333333336</v>
      </c>
      <c r="I74" s="38">
        <f t="shared" si="27"/>
        <v>0</v>
      </c>
      <c r="J74" s="58">
        <f t="shared" si="21"/>
        <v>0</v>
      </c>
      <c r="K74" s="1">
        <f t="shared" si="22"/>
        <v>0</v>
      </c>
      <c r="L74" s="3">
        <f t="shared" si="24"/>
        <v>1</v>
      </c>
      <c r="M74" s="39">
        <f t="shared" si="25"/>
        <v>2.7984921144730279E-4</v>
      </c>
      <c r="N74" s="39">
        <f t="shared" si="14"/>
        <v>0.9997201507885527</v>
      </c>
      <c r="O74" s="26">
        <v>1.2147323002855925E-2</v>
      </c>
      <c r="P74" s="48">
        <f t="shared" si="28"/>
        <v>3911034.3757547596</v>
      </c>
      <c r="Q74" s="48">
        <f t="shared" si="26"/>
        <v>69912.163126572166</v>
      </c>
      <c r="R74" s="48">
        <f t="shared" si="17"/>
        <v>0</v>
      </c>
      <c r="S74" s="85">
        <f t="shared" si="23"/>
        <v>0</v>
      </c>
    </row>
    <row r="75" spans="6:19" x14ac:dyDescent="0.25">
      <c r="F75" s="1">
        <v>71</v>
      </c>
      <c r="G75" s="3">
        <f t="shared" si="15"/>
        <v>5.916666666666667</v>
      </c>
      <c r="H75" s="3">
        <f t="shared" si="16"/>
        <v>60.916666666666664</v>
      </c>
      <c r="I75" s="38">
        <f t="shared" si="27"/>
        <v>0</v>
      </c>
      <c r="J75" s="58">
        <f t="shared" si="21"/>
        <v>0</v>
      </c>
      <c r="K75" s="1">
        <f t="shared" si="22"/>
        <v>0</v>
      </c>
      <c r="L75" s="3">
        <f t="shared" si="24"/>
        <v>1</v>
      </c>
      <c r="M75" s="39">
        <f t="shared" si="25"/>
        <v>2.7657297349104049E-4</v>
      </c>
      <c r="N75" s="39">
        <f t="shared" si="14"/>
        <v>0.99972342702650896</v>
      </c>
      <c r="O75" s="26">
        <v>1.2086558233010747E-2</v>
      </c>
      <c r="P75" s="48">
        <f t="shared" si="28"/>
        <v>3957210.560216153</v>
      </c>
      <c r="Q75" s="48">
        <f t="shared" si="26"/>
        <v>77144.617670853782</v>
      </c>
      <c r="R75" s="48">
        <f t="shared" si="17"/>
        <v>0</v>
      </c>
      <c r="S75" s="85">
        <f t="shared" si="23"/>
        <v>0</v>
      </c>
    </row>
    <row r="76" spans="6:19" x14ac:dyDescent="0.25">
      <c r="F76" s="1">
        <v>72</v>
      </c>
      <c r="G76" s="3">
        <f t="shared" si="15"/>
        <v>6</v>
      </c>
      <c r="H76" s="3">
        <f t="shared" si="16"/>
        <v>61</v>
      </c>
      <c r="I76" s="38">
        <f t="shared" si="27"/>
        <v>0</v>
      </c>
      <c r="J76" s="58">
        <f t="shared" si="21"/>
        <v>112616.24192640001</v>
      </c>
      <c r="K76" s="1">
        <f t="shared" si="22"/>
        <v>0</v>
      </c>
      <c r="L76" s="3">
        <f t="shared" si="24"/>
        <v>1</v>
      </c>
      <c r="M76" s="39">
        <f t="shared" si="25"/>
        <v>2.7335052502697188E-4</v>
      </c>
      <c r="N76" s="39">
        <f t="shared" si="14"/>
        <v>0.99972664947497303</v>
      </c>
      <c r="O76" s="26">
        <v>1.1204160315911871E-2</v>
      </c>
      <c r="P76" s="48">
        <f t="shared" si="28"/>
        <v>4113070.198475976</v>
      </c>
      <c r="Q76" s="48">
        <f t="shared" si="26"/>
        <v>83928.21256348741</v>
      </c>
      <c r="R76" s="48">
        <f t="shared" si="17"/>
        <v>83928.21256348741</v>
      </c>
      <c r="S76" s="85">
        <f t="shared" si="23"/>
        <v>0</v>
      </c>
    </row>
    <row r="77" spans="6:19" x14ac:dyDescent="0.25">
      <c r="F77" s="1">
        <v>73</v>
      </c>
      <c r="G77" s="3">
        <f t="shared" si="15"/>
        <v>6.083333333333333</v>
      </c>
      <c r="H77" s="3">
        <f t="shared" si="16"/>
        <v>61.083333333333336</v>
      </c>
      <c r="I77" s="38">
        <f t="shared" si="27"/>
        <v>0</v>
      </c>
      <c r="J77" s="58">
        <f t="shared" si="21"/>
        <v>0</v>
      </c>
      <c r="K77" s="1">
        <f t="shared" si="22"/>
        <v>0</v>
      </c>
      <c r="L77" s="3">
        <f t="shared" si="24"/>
        <v>1</v>
      </c>
      <c r="M77" s="39">
        <f t="shared" si="25"/>
        <v>2.6300721586447473E-4</v>
      </c>
      <c r="N77" s="39">
        <f t="shared" si="14"/>
        <v>0.99973699278413553</v>
      </c>
      <c r="O77" s="26">
        <v>1.2226374287154007E-2</v>
      </c>
      <c r="P77" s="48">
        <f t="shared" si="28"/>
        <v>4077331.13426397</v>
      </c>
      <c r="Q77" s="48">
        <f t="shared" si="26"/>
        <v>7694.0541645336334</v>
      </c>
      <c r="R77" s="48">
        <f t="shared" si="17"/>
        <v>0</v>
      </c>
      <c r="S77" s="85">
        <f t="shared" si="23"/>
        <v>0</v>
      </c>
    </row>
    <row r="78" spans="6:19" x14ac:dyDescent="0.25">
      <c r="F78" s="1">
        <v>74</v>
      </c>
      <c r="G78" s="3">
        <f t="shared" si="15"/>
        <v>6.166666666666667</v>
      </c>
      <c r="H78" s="3">
        <f t="shared" si="16"/>
        <v>61.166666666666664</v>
      </c>
      <c r="I78" s="38">
        <f t="shared" si="27"/>
        <v>0</v>
      </c>
      <c r="J78" s="58">
        <f t="shared" si="21"/>
        <v>0</v>
      </c>
      <c r="K78" s="1">
        <f t="shared" si="22"/>
        <v>0</v>
      </c>
      <c r="L78" s="3">
        <f t="shared" si="24"/>
        <v>1</v>
      </c>
      <c r="M78" s="39">
        <f t="shared" si="25"/>
        <v>2.6530919507705697E-4</v>
      </c>
      <c r="N78" s="39">
        <f t="shared" si="14"/>
        <v>0.99973469080492294</v>
      </c>
      <c r="O78" s="26">
        <v>1.2163408585946112E-2</v>
      </c>
      <c r="P78" s="48">
        <f t="shared" si="28"/>
        <v>4125830.467539832</v>
      </c>
      <c r="Q78" s="48">
        <f t="shared" si="26"/>
        <v>15281.973577050154</v>
      </c>
      <c r="R78" s="48">
        <f t="shared" si="17"/>
        <v>0</v>
      </c>
      <c r="S78" s="85">
        <f t="shared" si="23"/>
        <v>0</v>
      </c>
    </row>
    <row r="79" spans="6:19" x14ac:dyDescent="0.25">
      <c r="F79" s="1">
        <v>75</v>
      </c>
      <c r="G79" s="3">
        <f t="shared" si="15"/>
        <v>6.25</v>
      </c>
      <c r="H79" s="3">
        <f t="shared" si="16"/>
        <v>61.25</v>
      </c>
      <c r="I79" s="38">
        <f t="shared" si="27"/>
        <v>0</v>
      </c>
      <c r="J79" s="58">
        <f t="shared" si="21"/>
        <v>0</v>
      </c>
      <c r="K79" s="1">
        <f t="shared" si="22"/>
        <v>0</v>
      </c>
      <c r="L79" s="3">
        <f t="shared" si="24"/>
        <v>1</v>
      </c>
      <c r="M79" s="39">
        <f t="shared" si="25"/>
        <v>2.621949651642197E-4</v>
      </c>
      <c r="N79" s="39">
        <f t="shared" si="14"/>
        <v>0.99973780503483578</v>
      </c>
      <c r="O79" s="26">
        <v>1.2102200126686613E-2</v>
      </c>
      <c r="P79" s="48">
        <f t="shared" si="28"/>
        <v>4174667.2297501285</v>
      </c>
      <c r="Q79" s="48">
        <f t="shared" si="26"/>
        <v>22921.512356113206</v>
      </c>
      <c r="R79" s="48">
        <f t="shared" si="17"/>
        <v>0</v>
      </c>
      <c r="S79" s="85">
        <f t="shared" si="23"/>
        <v>0</v>
      </c>
    </row>
    <row r="80" spans="6:19" x14ac:dyDescent="0.25">
      <c r="F80" s="1">
        <v>76</v>
      </c>
      <c r="G80" s="3">
        <f t="shared" si="15"/>
        <v>6.333333333333333</v>
      </c>
      <c r="H80" s="3">
        <f t="shared" si="16"/>
        <v>61.333333333333336</v>
      </c>
      <c r="I80" s="38">
        <f t="shared" si="27"/>
        <v>0</v>
      </c>
      <c r="J80" s="58">
        <f t="shared" si="21"/>
        <v>0</v>
      </c>
      <c r="K80" s="1">
        <f t="shared" si="22"/>
        <v>0</v>
      </c>
      <c r="L80" s="3">
        <f t="shared" si="24"/>
        <v>1</v>
      </c>
      <c r="M80" s="39">
        <f t="shared" si="25"/>
        <v>2.5913208053540693E-4</v>
      </c>
      <c r="N80" s="39">
        <f t="shared" si="14"/>
        <v>0.99974086791946459</v>
      </c>
      <c r="O80" s="26">
        <v>1.2042668697130443E-2</v>
      </c>
      <c r="P80" s="48">
        <f t="shared" si="28"/>
        <v>4223846.5462729521</v>
      </c>
      <c r="Q80" s="48">
        <f t="shared" si="26"/>
        <v>30613.454914516369</v>
      </c>
      <c r="R80" s="48">
        <f t="shared" si="17"/>
        <v>0</v>
      </c>
      <c r="S80" s="85">
        <f t="shared" si="23"/>
        <v>0</v>
      </c>
    </row>
    <row r="81" spans="6:19" x14ac:dyDescent="0.25">
      <c r="F81" s="1">
        <v>77</v>
      </c>
      <c r="G81" s="3">
        <f t="shared" si="15"/>
        <v>6.416666666666667</v>
      </c>
      <c r="H81" s="3">
        <f t="shared" si="16"/>
        <v>61.416666666666664</v>
      </c>
      <c r="I81" s="38">
        <f t="shared" si="27"/>
        <v>0</v>
      </c>
      <c r="J81" s="58">
        <f t="shared" si="21"/>
        <v>0</v>
      </c>
      <c r="K81" s="1">
        <f t="shared" si="22"/>
        <v>0</v>
      </c>
      <c r="L81" s="3">
        <f t="shared" si="24"/>
        <v>1</v>
      </c>
      <c r="M81" s="39">
        <f t="shared" si="25"/>
        <v>2.5611918537604694E-4</v>
      </c>
      <c r="N81" s="39">
        <f t="shared" ref="N81:N144" si="29">(1+I81)*(1-M81)</f>
        <v>0.99974388081462395</v>
      </c>
      <c r="O81" s="26">
        <v>1.1984739118152232E-2</v>
      </c>
      <c r="P81" s="48">
        <f t="shared" si="28"/>
        <v>4273373.4718802636</v>
      </c>
      <c r="Q81" s="48">
        <f t="shared" si="26"/>
        <v>38358.574851141384</v>
      </c>
      <c r="R81" s="48">
        <f t="shared" si="17"/>
        <v>0</v>
      </c>
      <c r="S81" s="85">
        <f t="shared" si="23"/>
        <v>0</v>
      </c>
    </row>
    <row r="82" spans="6:19" x14ac:dyDescent="0.25">
      <c r="F82" s="1">
        <v>78</v>
      </c>
      <c r="G82" s="3">
        <f t="shared" ref="G82:G145" si="30">F82/12</f>
        <v>6.5</v>
      </c>
      <c r="H82" s="3">
        <f t="shared" ref="H82:H145" si="31">$H$4+G82</f>
        <v>61.5</v>
      </c>
      <c r="I82" s="38">
        <f t="shared" si="27"/>
        <v>0</v>
      </c>
      <c r="J82" s="58">
        <f t="shared" si="21"/>
        <v>0</v>
      </c>
      <c r="K82" s="1">
        <f t="shared" si="22"/>
        <v>0</v>
      </c>
      <c r="L82" s="3">
        <f t="shared" si="24"/>
        <v>1</v>
      </c>
      <c r="M82" s="39">
        <f t="shared" si="25"/>
        <v>2.5315498070521691E-4</v>
      </c>
      <c r="N82" s="39">
        <f t="shared" si="29"/>
        <v>0.99974684501929478</v>
      </c>
      <c r="O82" s="26">
        <v>1.192834084488581E-2</v>
      </c>
      <c r="P82" s="48">
        <f t="shared" si="28"/>
        <v>4323252.9970449004</v>
      </c>
      <c r="Q82" s="48">
        <f t="shared" si="26"/>
        <v>46157.635916643747</v>
      </c>
      <c r="R82" s="48">
        <f t="shared" ref="R82:R145" si="32">Q82*(Q82&gt;0)*(G82=ROUND(G82,0))</f>
        <v>0</v>
      </c>
      <c r="S82" s="85">
        <f t="shared" si="23"/>
        <v>0</v>
      </c>
    </row>
    <row r="83" spans="6:19" x14ac:dyDescent="0.25">
      <c r="F83" s="1">
        <v>79</v>
      </c>
      <c r="G83" s="3">
        <f t="shared" si="30"/>
        <v>6.583333333333333</v>
      </c>
      <c r="H83" s="3">
        <f t="shared" si="31"/>
        <v>61.583333333333336</v>
      </c>
      <c r="I83" s="38">
        <f t="shared" si="27"/>
        <v>0</v>
      </c>
      <c r="J83" s="58">
        <f t="shared" si="21"/>
        <v>0</v>
      </c>
      <c r="K83" s="1">
        <f t="shared" si="22"/>
        <v>0</v>
      </c>
      <c r="L83" s="3">
        <f t="shared" si="24"/>
        <v>1</v>
      </c>
      <c r="M83" s="39">
        <f t="shared" si="25"/>
        <v>2.5023822099567994E-4</v>
      </c>
      <c r="N83" s="39">
        <f t="shared" si="29"/>
        <v>0.99974976177900432</v>
      </c>
      <c r="O83" s="26">
        <v>1.1873407605842656E-2</v>
      </c>
      <c r="P83" s="48">
        <f t="shared" si="28"/>
        <v>4373490.0537585467</v>
      </c>
      <c r="Q83" s="48">
        <f t="shared" si="26"/>
        <v>54011.392904259279</v>
      </c>
      <c r="R83" s="48">
        <f t="shared" si="32"/>
        <v>0</v>
      </c>
      <c r="S83" s="85">
        <f t="shared" si="23"/>
        <v>0</v>
      </c>
    </row>
    <row r="84" spans="6:19" x14ac:dyDescent="0.25">
      <c r="F84" s="1">
        <v>80</v>
      </c>
      <c r="G84" s="3">
        <f t="shared" si="30"/>
        <v>6.666666666666667</v>
      </c>
      <c r="H84" s="3">
        <f t="shared" si="31"/>
        <v>61.666666666666664</v>
      </c>
      <c r="I84" s="38">
        <f t="shared" si="27"/>
        <v>0</v>
      </c>
      <c r="J84" s="58">
        <f t="shared" si="21"/>
        <v>0</v>
      </c>
      <c r="K84" s="1">
        <f t="shared" si="22"/>
        <v>0</v>
      </c>
      <c r="L84" s="3">
        <f t="shared" si="24"/>
        <v>1</v>
      </c>
      <c r="M84" s="39">
        <f t="shared" si="25"/>
        <v>2.473677110534922E-4</v>
      </c>
      <c r="N84" s="39">
        <f t="shared" si="29"/>
        <v>0.99975263228894651</v>
      </c>
      <c r="O84" s="26">
        <v>1.1819877075767149E-2</v>
      </c>
      <c r="P84" s="48">
        <f t="shared" si="28"/>
        <v>4424089.5209072893</v>
      </c>
      <c r="Q84" s="48">
        <f t="shared" si="26"/>
        <v>61920.59247286927</v>
      </c>
      <c r="R84" s="48">
        <f t="shared" si="32"/>
        <v>0</v>
      </c>
      <c r="S84" s="85">
        <f t="shared" si="23"/>
        <v>0</v>
      </c>
    </row>
    <row r="85" spans="6:19" x14ac:dyDescent="0.25">
      <c r="F85" s="1">
        <v>81</v>
      </c>
      <c r="G85" s="3">
        <f t="shared" si="30"/>
        <v>6.75</v>
      </c>
      <c r="H85" s="3">
        <f t="shared" si="31"/>
        <v>61.75</v>
      </c>
      <c r="I85" s="38">
        <f t="shared" si="27"/>
        <v>0</v>
      </c>
      <c r="J85" s="58">
        <f t="shared" si="21"/>
        <v>0</v>
      </c>
      <c r="K85" s="1">
        <f t="shared" si="22"/>
        <v>0</v>
      </c>
      <c r="L85" s="3">
        <f t="shared" si="24"/>
        <v>1</v>
      </c>
      <c r="M85" s="39">
        <f t="shared" si="25"/>
        <v>2.4454230313009084E-4</v>
      </c>
      <c r="N85" s="39">
        <f t="shared" si="29"/>
        <v>0.99975545769686991</v>
      </c>
      <c r="O85" s="26">
        <v>1.1767690578615708E-2</v>
      </c>
      <c r="P85" s="48">
        <f t="shared" si="28"/>
        <v>4475056.2292464674</v>
      </c>
      <c r="Q85" s="48">
        <f t="shared" si="26"/>
        <v>69885.973908711647</v>
      </c>
      <c r="R85" s="48">
        <f t="shared" si="32"/>
        <v>0</v>
      </c>
      <c r="S85" s="85">
        <f t="shared" si="23"/>
        <v>0</v>
      </c>
    </row>
    <row r="86" spans="6:19" x14ac:dyDescent="0.25">
      <c r="F86" s="1">
        <v>82</v>
      </c>
      <c r="G86" s="3">
        <f t="shared" si="30"/>
        <v>6.833333333333333</v>
      </c>
      <c r="H86" s="3">
        <f t="shared" si="31"/>
        <v>61.833333333333336</v>
      </c>
      <c r="I86" s="38">
        <f t="shared" si="27"/>
        <v>0</v>
      </c>
      <c r="J86" s="58">
        <f t="shared" si="21"/>
        <v>0</v>
      </c>
      <c r="K86" s="1">
        <f t="shared" si="22"/>
        <v>0</v>
      </c>
      <c r="L86" s="3">
        <f t="shared" si="24"/>
        <v>1</v>
      </c>
      <c r="M86" s="39">
        <f t="shared" si="25"/>
        <v>2.4176089424932101E-4</v>
      </c>
      <c r="N86" s="39">
        <f t="shared" si="29"/>
        <v>0.99975823910575068</v>
      </c>
      <c r="O86" s="26">
        <v>1.1716792817384025E-2</v>
      </c>
      <c r="P86" s="48">
        <f t="shared" si="28"/>
        <v>4526394.9660117803</v>
      </c>
      <c r="Q86" s="48">
        <f t="shared" si="26"/>
        <v>77908.269831398022</v>
      </c>
      <c r="R86" s="48">
        <f t="shared" si="32"/>
        <v>0</v>
      </c>
      <c r="S86" s="85">
        <f t="shared" si="23"/>
        <v>0</v>
      </c>
    </row>
    <row r="87" spans="6:19" x14ac:dyDescent="0.25">
      <c r="F87" s="1">
        <v>83</v>
      </c>
      <c r="G87" s="3">
        <f t="shared" si="30"/>
        <v>6.916666666666667</v>
      </c>
      <c r="H87" s="3">
        <f t="shared" si="31"/>
        <v>61.916666666666664</v>
      </c>
      <c r="I87" s="38">
        <f t="shared" si="27"/>
        <v>0</v>
      </c>
      <c r="J87" s="58">
        <f t="shared" si="21"/>
        <v>0</v>
      </c>
      <c r="K87" s="1">
        <f t="shared" si="22"/>
        <v>0</v>
      </c>
      <c r="L87" s="3">
        <f t="shared" si="24"/>
        <v>1</v>
      </c>
      <c r="M87" s="39">
        <f t="shared" si="25"/>
        <v>2.3902242372764171E-4</v>
      </c>
      <c r="N87" s="39">
        <f t="shared" si="29"/>
        <v>0.99976097757627236</v>
      </c>
      <c r="O87" s="26">
        <v>1.1667131628006144E-2</v>
      </c>
      <c r="P87" s="48">
        <f t="shared" si="28"/>
        <v>4578110.4791998994</v>
      </c>
      <c r="Q87" s="48">
        <f t="shared" si="26"/>
        <v>85988.206849325012</v>
      </c>
      <c r="R87" s="48">
        <f t="shared" si="32"/>
        <v>0</v>
      </c>
      <c r="S87" s="85">
        <f t="shared" si="23"/>
        <v>0</v>
      </c>
    </row>
    <row r="88" spans="6:19" x14ac:dyDescent="0.25">
      <c r="F88" s="1">
        <v>84</v>
      </c>
      <c r="G88" s="3">
        <f t="shared" si="30"/>
        <v>7</v>
      </c>
      <c r="H88" s="3">
        <f t="shared" si="31"/>
        <v>62</v>
      </c>
      <c r="I88" s="38">
        <f t="shared" si="27"/>
        <v>0</v>
      </c>
      <c r="J88" s="58">
        <f t="shared" si="21"/>
        <v>114868.56676492798</v>
      </c>
      <c r="K88" s="1">
        <f t="shared" si="22"/>
        <v>0</v>
      </c>
      <c r="L88" s="3">
        <f t="shared" si="24"/>
        <v>1</v>
      </c>
      <c r="M88" s="39">
        <f t="shared" si="25"/>
        <v>2.3632587087107915E-4</v>
      </c>
      <c r="N88" s="39">
        <f t="shared" si="29"/>
        <v>0.99976367412912892</v>
      </c>
      <c r="O88" s="26">
        <v>1.1056505882895529E-2</v>
      </c>
      <c r="P88" s="48">
        <f t="shared" si="28"/>
        <v>4742503.0631441195</v>
      </c>
      <c r="Q88" s="48">
        <f t="shared" si="26"/>
        <v>93732.746382535377</v>
      </c>
      <c r="R88" s="48">
        <f t="shared" si="32"/>
        <v>93732.746382535377</v>
      </c>
      <c r="S88" s="85">
        <f t="shared" si="23"/>
        <v>0</v>
      </c>
    </row>
    <row r="89" spans="6:19" x14ac:dyDescent="0.25">
      <c r="F89" s="1">
        <v>85</v>
      </c>
      <c r="G89" s="3">
        <f t="shared" si="30"/>
        <v>7.083333333333333</v>
      </c>
      <c r="H89" s="3">
        <f t="shared" si="31"/>
        <v>62.083333333333336</v>
      </c>
      <c r="I89" s="38">
        <f t="shared" si="27"/>
        <v>0</v>
      </c>
      <c r="J89" s="58">
        <f t="shared" si="21"/>
        <v>0</v>
      </c>
      <c r="K89" s="1">
        <f t="shared" si="22"/>
        <v>0</v>
      </c>
      <c r="L89" s="3">
        <f t="shared" si="24"/>
        <v>1</v>
      </c>
      <c r="M89" s="39">
        <f t="shared" si="25"/>
        <v>2.2814421656836004E-4</v>
      </c>
      <c r="N89" s="39">
        <f t="shared" si="29"/>
        <v>0.99977185578343164</v>
      </c>
      <c r="O89" s="26">
        <v>7.4733854526063404E-3</v>
      </c>
      <c r="P89" s="48">
        <f t="shared" si="28"/>
        <v>4682443.8529591151</v>
      </c>
      <c r="Q89" s="48">
        <f t="shared" si="26"/>
        <v>5422.7106703594673</v>
      </c>
      <c r="R89" s="48">
        <f t="shared" si="32"/>
        <v>0</v>
      </c>
      <c r="S89" s="85">
        <f t="shared" si="23"/>
        <v>0</v>
      </c>
    </row>
    <row r="90" spans="6:19" x14ac:dyDescent="0.25">
      <c r="F90" s="1">
        <v>86</v>
      </c>
      <c r="G90" s="3">
        <f t="shared" si="30"/>
        <v>7.166666666666667</v>
      </c>
      <c r="H90" s="3">
        <f t="shared" si="31"/>
        <v>62.166666666666664</v>
      </c>
      <c r="I90" s="38">
        <f t="shared" si="27"/>
        <v>0</v>
      </c>
      <c r="J90" s="58">
        <f t="shared" si="21"/>
        <v>0</v>
      </c>
      <c r="K90" s="1">
        <f t="shared" si="22"/>
        <v>0</v>
      </c>
      <c r="L90" s="3">
        <f t="shared" si="24"/>
        <v>1</v>
      </c>
      <c r="M90" s="39">
        <f t="shared" si="25"/>
        <v>2.3106678554474236E-4</v>
      </c>
      <c r="N90" s="39">
        <f t="shared" si="29"/>
        <v>0.99976893321445526</v>
      </c>
      <c r="O90" s="26">
        <v>7.4666585695142285E-3</v>
      </c>
      <c r="P90" s="48">
        <f t="shared" si="28"/>
        <v>4716316.0266251154</v>
      </c>
      <c r="Q90" s="48">
        <f t="shared" si="26"/>
        <v>10771.928727067327</v>
      </c>
      <c r="R90" s="48">
        <f t="shared" si="32"/>
        <v>0</v>
      </c>
      <c r="S90" s="85">
        <f t="shared" si="23"/>
        <v>0</v>
      </c>
    </row>
    <row r="91" spans="6:19" x14ac:dyDescent="0.25">
      <c r="F91" s="1">
        <v>87</v>
      </c>
      <c r="G91" s="3">
        <f t="shared" si="30"/>
        <v>7.25</v>
      </c>
      <c r="H91" s="3">
        <f t="shared" si="31"/>
        <v>62.25</v>
      </c>
      <c r="I91" s="38">
        <f t="shared" si="27"/>
        <v>0</v>
      </c>
      <c r="J91" s="58">
        <f t="shared" si="21"/>
        <v>0</v>
      </c>
      <c r="K91" s="1">
        <f t="shared" si="22"/>
        <v>0</v>
      </c>
      <c r="L91" s="3">
        <f t="shared" si="24"/>
        <v>1</v>
      </c>
      <c r="M91" s="39">
        <f t="shared" si="25"/>
        <v>2.2940937567339503E-4</v>
      </c>
      <c r="N91" s="39">
        <f t="shared" si="29"/>
        <v>0.9997705906243266</v>
      </c>
      <c r="O91" s="26">
        <v>7.4599921616538278E-3</v>
      </c>
      <c r="P91" s="48">
        <f t="shared" si="28"/>
        <v>4750409.6686342768</v>
      </c>
      <c r="Q91" s="48">
        <f t="shared" si="26"/>
        <v>16155.031857414697</v>
      </c>
      <c r="R91" s="48">
        <f t="shared" si="32"/>
        <v>0</v>
      </c>
      <c r="S91" s="85">
        <f t="shared" si="23"/>
        <v>0</v>
      </c>
    </row>
    <row r="92" spans="6:19" x14ac:dyDescent="0.25">
      <c r="F92" s="1">
        <v>88</v>
      </c>
      <c r="G92" s="3">
        <f t="shared" si="30"/>
        <v>7.333333333333333</v>
      </c>
      <c r="H92" s="3">
        <f t="shared" si="31"/>
        <v>62.333333333333336</v>
      </c>
      <c r="I92" s="38">
        <f t="shared" si="27"/>
        <v>0</v>
      </c>
      <c r="J92" s="58">
        <f t="shared" si="21"/>
        <v>0</v>
      </c>
      <c r="K92" s="1">
        <f t="shared" si="22"/>
        <v>0</v>
      </c>
      <c r="L92" s="3">
        <f t="shared" si="24"/>
        <v>1</v>
      </c>
      <c r="M92" s="39">
        <f t="shared" si="25"/>
        <v>2.2776496741316876E-4</v>
      </c>
      <c r="N92" s="39">
        <f t="shared" si="29"/>
        <v>0.99977223503258683</v>
      </c>
      <c r="O92" s="26">
        <v>7.4533853284211027E-3</v>
      </c>
      <c r="P92" s="48">
        <f t="shared" si="28"/>
        <v>4784726.2610683125</v>
      </c>
      <c r="Q92" s="48">
        <f t="shared" si="26"/>
        <v>21572.24681782753</v>
      </c>
      <c r="R92" s="48">
        <f t="shared" si="32"/>
        <v>0</v>
      </c>
      <c r="S92" s="85">
        <f t="shared" si="23"/>
        <v>0</v>
      </c>
    </row>
    <row r="93" spans="6:19" x14ac:dyDescent="0.25">
      <c r="F93" s="1">
        <v>89</v>
      </c>
      <c r="G93" s="3">
        <f t="shared" si="30"/>
        <v>7.416666666666667</v>
      </c>
      <c r="H93" s="3">
        <f t="shared" si="31"/>
        <v>62.416666666666664</v>
      </c>
      <c r="I93" s="38">
        <f t="shared" si="27"/>
        <v>0</v>
      </c>
      <c r="J93" s="58">
        <f t="shared" si="21"/>
        <v>0</v>
      </c>
      <c r="K93" s="1">
        <f t="shared" si="22"/>
        <v>0</v>
      </c>
      <c r="L93" s="3">
        <f t="shared" si="24"/>
        <v>1</v>
      </c>
      <c r="M93" s="39">
        <f t="shared" si="25"/>
        <v>2.2613344127897506E-4</v>
      </c>
      <c r="N93" s="39">
        <f t="shared" si="29"/>
        <v>0.99977386655872102</v>
      </c>
      <c r="O93" s="26">
        <v>7.4468371878788631E-3</v>
      </c>
      <c r="P93" s="48">
        <f t="shared" si="28"/>
        <v>4819267.2945299027</v>
      </c>
      <c r="Q93" s="48">
        <f t="shared" si="26"/>
        <v>27023.801668403379</v>
      </c>
      <c r="R93" s="48">
        <f t="shared" si="32"/>
        <v>0</v>
      </c>
      <c r="S93" s="85">
        <f t="shared" si="23"/>
        <v>0</v>
      </c>
    </row>
    <row r="94" spans="6:19" x14ac:dyDescent="0.25">
      <c r="F94" s="1">
        <v>90</v>
      </c>
      <c r="G94" s="3">
        <f t="shared" si="30"/>
        <v>7.5</v>
      </c>
      <c r="H94" s="3">
        <f t="shared" si="31"/>
        <v>62.5</v>
      </c>
      <c r="I94" s="38">
        <f t="shared" si="27"/>
        <v>0</v>
      </c>
      <c r="J94" s="58">
        <f t="shared" si="21"/>
        <v>0</v>
      </c>
      <c r="K94" s="1">
        <f t="shared" si="22"/>
        <v>0</v>
      </c>
      <c r="L94" s="3">
        <f t="shared" si="24"/>
        <v>1</v>
      </c>
      <c r="M94" s="39">
        <f t="shared" si="25"/>
        <v>2.2451467921880131E-4</v>
      </c>
      <c r="N94" s="39">
        <f t="shared" si="29"/>
        <v>0.9997754853207812</v>
      </c>
      <c r="O94" s="26">
        <v>7.4403468762545E-3</v>
      </c>
      <c r="P94" s="48">
        <f t="shared" si="28"/>
        <v>4854034.2682124684</v>
      </c>
      <c r="Q94" s="48">
        <f t="shared" si="26"/>
        <v>32509.925783589108</v>
      </c>
      <c r="R94" s="48">
        <f t="shared" si="32"/>
        <v>0</v>
      </c>
      <c r="S94" s="85">
        <f t="shared" si="23"/>
        <v>0</v>
      </c>
    </row>
    <row r="95" spans="6:19" x14ac:dyDescent="0.25">
      <c r="F95" s="1">
        <v>91</v>
      </c>
      <c r="G95" s="3">
        <f t="shared" si="30"/>
        <v>7.583333333333333</v>
      </c>
      <c r="H95" s="3">
        <f t="shared" si="31"/>
        <v>62.583333333333336</v>
      </c>
      <c r="I95" s="38">
        <f t="shared" si="27"/>
        <v>0</v>
      </c>
      <c r="J95" s="58">
        <f t="shared" si="21"/>
        <v>0</v>
      </c>
      <c r="K95" s="1">
        <f t="shared" si="22"/>
        <v>0</v>
      </c>
      <c r="L95" s="3">
        <f t="shared" si="24"/>
        <v>1</v>
      </c>
      <c r="M95" s="39">
        <f t="shared" si="25"/>
        <v>2.2290856458884178E-4</v>
      </c>
      <c r="N95" s="39">
        <f t="shared" si="29"/>
        <v>0.99977709143541116</v>
      </c>
      <c r="O95" s="26">
        <v>7.4339135474699169E-3</v>
      </c>
      <c r="P95" s="48">
        <f t="shared" si="28"/>
        <v>4889028.6899699662</v>
      </c>
      <c r="Q95" s="48">
        <f t="shared" si="26"/>
        <v>38030.849862860334</v>
      </c>
      <c r="R95" s="48">
        <f t="shared" si="32"/>
        <v>0</v>
      </c>
      <c r="S95" s="85">
        <f t="shared" si="23"/>
        <v>0</v>
      </c>
    </row>
    <row r="96" spans="6:19" x14ac:dyDescent="0.25">
      <c r="F96" s="1">
        <v>92</v>
      </c>
      <c r="G96" s="3">
        <f t="shared" si="30"/>
        <v>7.666666666666667</v>
      </c>
      <c r="H96" s="3">
        <f t="shared" si="31"/>
        <v>62.666666666666664</v>
      </c>
      <c r="I96" s="38">
        <f t="shared" si="27"/>
        <v>0</v>
      </c>
      <c r="J96" s="58">
        <f t="shared" si="21"/>
        <v>0</v>
      </c>
      <c r="K96" s="1">
        <f t="shared" si="22"/>
        <v>0</v>
      </c>
      <c r="L96" s="3">
        <f t="shared" si="24"/>
        <v>1</v>
      </c>
      <c r="M96" s="39">
        <f t="shared" si="25"/>
        <v>2.2131498212929479E-4</v>
      </c>
      <c r="N96" s="39">
        <f t="shared" si="29"/>
        <v>0.99977868501787071</v>
      </c>
      <c r="O96" s="26">
        <v>7.4275363726752364E-3</v>
      </c>
      <c r="P96" s="48">
        <f t="shared" si="28"/>
        <v>4924252.0763866454</v>
      </c>
      <c r="Q96" s="48">
        <f t="shared" si="26"/>
        <v>43586.805941396451</v>
      </c>
      <c r="R96" s="48">
        <f t="shared" si="32"/>
        <v>0</v>
      </c>
      <c r="S96" s="85">
        <f t="shared" si="23"/>
        <v>0</v>
      </c>
    </row>
    <row r="97" spans="6:19" x14ac:dyDescent="0.25">
      <c r="F97" s="1">
        <v>93</v>
      </c>
      <c r="G97" s="3">
        <f t="shared" si="30"/>
        <v>7.75</v>
      </c>
      <c r="H97" s="3">
        <f t="shared" si="31"/>
        <v>62.75</v>
      </c>
      <c r="I97" s="38">
        <f t="shared" si="27"/>
        <v>0</v>
      </c>
      <c r="J97" s="58">
        <f t="shared" si="21"/>
        <v>0</v>
      </c>
      <c r="K97" s="1">
        <f t="shared" si="22"/>
        <v>0</v>
      </c>
      <c r="L97" s="3">
        <f t="shared" si="24"/>
        <v>1</v>
      </c>
      <c r="M97" s="39">
        <f t="shared" si="25"/>
        <v>2.1973381794171409E-4</v>
      </c>
      <c r="N97" s="39">
        <f t="shared" si="29"/>
        <v>0.99978026618205829</v>
      </c>
      <c r="O97" s="26">
        <v>7.4212145397944962E-3</v>
      </c>
      <c r="P97" s="48">
        <f t="shared" si="28"/>
        <v>4959705.9528467832</v>
      </c>
      <c r="Q97" s="48">
        <f t="shared" si="26"/>
        <v>49178.027400751205</v>
      </c>
      <c r="R97" s="48">
        <f t="shared" si="32"/>
        <v>0</v>
      </c>
      <c r="S97" s="85">
        <f t="shared" si="23"/>
        <v>0</v>
      </c>
    </row>
    <row r="98" spans="6:19" x14ac:dyDescent="0.25">
      <c r="F98" s="1">
        <v>94</v>
      </c>
      <c r="G98" s="3">
        <f t="shared" si="30"/>
        <v>7.833333333333333</v>
      </c>
      <c r="H98" s="3">
        <f t="shared" si="31"/>
        <v>62.833333333333336</v>
      </c>
      <c r="I98" s="38">
        <f t="shared" si="27"/>
        <v>0</v>
      </c>
      <c r="J98" s="58">
        <f t="shared" si="21"/>
        <v>0</v>
      </c>
      <c r="K98" s="1">
        <f t="shared" si="22"/>
        <v>0</v>
      </c>
      <c r="L98" s="3">
        <f t="shared" si="24"/>
        <v>1</v>
      </c>
      <c r="M98" s="39">
        <f t="shared" si="25"/>
        <v>2.1816495946613834E-4</v>
      </c>
      <c r="N98" s="39">
        <f t="shared" si="29"/>
        <v>0.99978183504053386</v>
      </c>
      <c r="O98" s="26">
        <v>7.4149472531066518E-3</v>
      </c>
      <c r="P98" s="48">
        <f t="shared" si="28"/>
        <v>4995391.8536045011</v>
      </c>
      <c r="Q98" s="48">
        <f t="shared" si="26"/>
        <v>54804.748979536736</v>
      </c>
      <c r="R98" s="48">
        <f t="shared" si="32"/>
        <v>0</v>
      </c>
      <c r="S98" s="85">
        <f t="shared" si="23"/>
        <v>0</v>
      </c>
    </row>
    <row r="99" spans="6:19" x14ac:dyDescent="0.25">
      <c r="F99" s="1">
        <v>95</v>
      </c>
      <c r="G99" s="3">
        <f t="shared" si="30"/>
        <v>7.916666666666667</v>
      </c>
      <c r="H99" s="3">
        <f t="shared" si="31"/>
        <v>62.916666666666664</v>
      </c>
      <c r="I99" s="38">
        <f t="shared" si="27"/>
        <v>0</v>
      </c>
      <c r="J99" s="58">
        <f t="shared" si="21"/>
        <v>0</v>
      </c>
      <c r="K99" s="1">
        <f t="shared" si="22"/>
        <v>0</v>
      </c>
      <c r="L99" s="3">
        <f t="shared" si="24"/>
        <v>1</v>
      </c>
      <c r="M99" s="39">
        <f t="shared" si="25"/>
        <v>2.1660829545799842E-4</v>
      </c>
      <c r="N99" s="39">
        <f t="shared" si="29"/>
        <v>0.999783391704542</v>
      </c>
      <c r="O99" s="26">
        <v>7.4087337328141434E-3</v>
      </c>
      <c r="P99" s="48">
        <f t="shared" si="28"/>
        <v>5031311.3218535669</v>
      </c>
      <c r="Q99" s="48">
        <f t="shared" si="26"/>
        <v>60467.206784103706</v>
      </c>
      <c r="R99" s="48">
        <f t="shared" si="32"/>
        <v>0</v>
      </c>
      <c r="S99" s="85">
        <f t="shared" si="23"/>
        <v>0</v>
      </c>
    </row>
    <row r="100" spans="6:19" x14ac:dyDescent="0.25">
      <c r="F100" s="1">
        <v>96</v>
      </c>
      <c r="G100" s="3">
        <f t="shared" si="30"/>
        <v>8</v>
      </c>
      <c r="H100" s="3">
        <f t="shared" si="31"/>
        <v>63</v>
      </c>
      <c r="I100" s="38">
        <f t="shared" si="27"/>
        <v>0</v>
      </c>
      <c r="J100" s="58">
        <f t="shared" si="21"/>
        <v>117165.93810022656</v>
      </c>
      <c r="K100" s="1">
        <f t="shared" si="22"/>
        <v>0</v>
      </c>
      <c r="L100" s="3">
        <f t="shared" si="24"/>
        <v>1</v>
      </c>
      <c r="M100" s="39">
        <f t="shared" si="25"/>
        <v>2.1506371596746732E-4</v>
      </c>
      <c r="N100" s="39">
        <f t="shared" si="29"/>
        <v>0.99978493628403253</v>
      </c>
      <c r="O100" s="26">
        <v>6.8941413965144527E-3</v>
      </c>
      <c r="P100" s="48">
        <f t="shared" si="28"/>
        <v>5182074.3192844726</v>
      </c>
      <c r="Q100" s="48">
        <f t="shared" si="26"/>
        <v>65774.252248503311</v>
      </c>
      <c r="R100" s="48">
        <f t="shared" si="32"/>
        <v>65774.252248503311</v>
      </c>
      <c r="S100" s="85">
        <f t="shared" si="23"/>
        <v>0</v>
      </c>
    </row>
    <row r="101" spans="6:19" x14ac:dyDescent="0.25">
      <c r="F101" s="1">
        <v>97</v>
      </c>
      <c r="G101" s="3">
        <f t="shared" si="30"/>
        <v>8.0833333333333339</v>
      </c>
      <c r="H101" s="3">
        <f t="shared" si="31"/>
        <v>63.083333333333336</v>
      </c>
      <c r="I101" s="38">
        <f t="shared" si="27"/>
        <v>0</v>
      </c>
      <c r="J101" s="58">
        <f t="shared" si="21"/>
        <v>0</v>
      </c>
      <c r="K101" s="1">
        <f t="shared" si="22"/>
        <v>0</v>
      </c>
      <c r="L101" s="3">
        <f t="shared" si="24"/>
        <v>1</v>
      </c>
      <c r="M101" s="39">
        <f t="shared" si="25"/>
        <v>2.0881400883898671E-4</v>
      </c>
      <c r="N101" s="39">
        <f t="shared" si="29"/>
        <v>0.99979118599116101</v>
      </c>
      <c r="O101" s="26">
        <v>5.2986479685628307E-3</v>
      </c>
      <c r="P101" s="48">
        <f t="shared" si="28"/>
        <v>5142335.5240275804</v>
      </c>
      <c r="Q101" s="48">
        <f t="shared" si="26"/>
        <v>4201.0720974171973</v>
      </c>
      <c r="R101" s="48">
        <f t="shared" si="32"/>
        <v>0</v>
      </c>
      <c r="S101" s="85">
        <f t="shared" si="23"/>
        <v>0</v>
      </c>
    </row>
    <row r="102" spans="6:19" x14ac:dyDescent="0.25">
      <c r="F102" s="1">
        <v>98</v>
      </c>
      <c r="G102" s="3">
        <f t="shared" si="30"/>
        <v>8.1666666666666661</v>
      </c>
      <c r="H102" s="3">
        <f t="shared" si="31"/>
        <v>63.166666666666664</v>
      </c>
      <c r="I102" s="38">
        <f t="shared" si="27"/>
        <v>0</v>
      </c>
      <c r="J102" s="58">
        <f t="shared" si="21"/>
        <v>0</v>
      </c>
      <c r="K102" s="1">
        <f t="shared" si="22"/>
        <v>0</v>
      </c>
      <c r="L102" s="3">
        <f t="shared" si="24"/>
        <v>1</v>
      </c>
      <c r="M102" s="39">
        <f t="shared" si="25"/>
        <v>2.1042580997088223E-4</v>
      </c>
      <c r="N102" s="39">
        <f t="shared" si="29"/>
        <v>0.99978957419002912</v>
      </c>
      <c r="O102" s="26">
        <v>5.2973271476057793E-3</v>
      </c>
      <c r="P102" s="48">
        <f t="shared" si="28"/>
        <v>5168488.3453509398</v>
      </c>
      <c r="Q102" s="48">
        <f t="shared" si="26"/>
        <v>8368.8890341671176</v>
      </c>
      <c r="R102" s="48">
        <f t="shared" si="32"/>
        <v>0</v>
      </c>
      <c r="S102" s="85">
        <f t="shared" si="23"/>
        <v>0</v>
      </c>
    </row>
    <row r="103" spans="6:19" x14ac:dyDescent="0.25">
      <c r="F103" s="1">
        <v>99</v>
      </c>
      <c r="G103" s="3">
        <f t="shared" si="30"/>
        <v>8.25</v>
      </c>
      <c r="H103" s="3">
        <f t="shared" si="31"/>
        <v>63.25</v>
      </c>
      <c r="I103" s="38">
        <f t="shared" si="27"/>
        <v>0</v>
      </c>
      <c r="J103" s="58">
        <f t="shared" si="21"/>
        <v>0</v>
      </c>
      <c r="K103" s="1">
        <f t="shared" si="22"/>
        <v>0</v>
      </c>
      <c r="L103" s="3">
        <f t="shared" si="24"/>
        <v>1</v>
      </c>
      <c r="M103" s="39">
        <f t="shared" si="25"/>
        <v>2.0936226932311008E-4</v>
      </c>
      <c r="N103" s="39">
        <f t="shared" si="29"/>
        <v>0.99979063773067689</v>
      </c>
      <c r="O103" s="26">
        <v>5.2960116104805444E-3</v>
      </c>
      <c r="P103" s="48">
        <f t="shared" si="28"/>
        <v>5194772.9024452018</v>
      </c>
      <c r="Q103" s="48">
        <f t="shared" si="26"/>
        <v>12556.862299865747</v>
      </c>
      <c r="R103" s="48">
        <f t="shared" si="32"/>
        <v>0</v>
      </c>
      <c r="S103" s="85">
        <f t="shared" si="23"/>
        <v>0</v>
      </c>
    </row>
    <row r="104" spans="6:19" x14ac:dyDescent="0.25">
      <c r="F104" s="1">
        <v>100</v>
      </c>
      <c r="G104" s="3">
        <f t="shared" si="30"/>
        <v>8.3333333333333339</v>
      </c>
      <c r="H104" s="3">
        <f t="shared" si="31"/>
        <v>63.333333333333336</v>
      </c>
      <c r="I104" s="38">
        <f t="shared" si="27"/>
        <v>0</v>
      </c>
      <c r="J104" s="58">
        <f t="shared" si="21"/>
        <v>0</v>
      </c>
      <c r="K104" s="1">
        <f t="shared" si="22"/>
        <v>0</v>
      </c>
      <c r="L104" s="3">
        <f t="shared" si="24"/>
        <v>1</v>
      </c>
      <c r="M104" s="39">
        <f t="shared" si="25"/>
        <v>2.083041488440962E-4</v>
      </c>
      <c r="N104" s="39">
        <f t="shared" si="29"/>
        <v>0.9997916958511559</v>
      </c>
      <c r="O104" s="26">
        <v>5.2947013220583372E-3</v>
      </c>
      <c r="P104" s="48">
        <f t="shared" si="28"/>
        <v>5221189.8512937864</v>
      </c>
      <c r="Q104" s="48">
        <f t="shared" si="26"/>
        <v>16765.092255884272</v>
      </c>
      <c r="R104" s="48">
        <f t="shared" si="32"/>
        <v>0</v>
      </c>
      <c r="S104" s="85">
        <f t="shared" si="23"/>
        <v>0</v>
      </c>
    </row>
    <row r="105" spans="6:19" x14ac:dyDescent="0.25">
      <c r="F105" s="1">
        <v>101</v>
      </c>
      <c r="G105" s="3">
        <f t="shared" si="30"/>
        <v>8.4166666666666661</v>
      </c>
      <c r="H105" s="3">
        <f t="shared" si="31"/>
        <v>63.416666666666664</v>
      </c>
      <c r="I105" s="38">
        <f t="shared" si="27"/>
        <v>0</v>
      </c>
      <c r="J105" s="58">
        <f t="shared" si="21"/>
        <v>0</v>
      </c>
      <c r="K105" s="1">
        <f t="shared" si="22"/>
        <v>0</v>
      </c>
      <c r="L105" s="3">
        <f t="shared" si="24"/>
        <v>1</v>
      </c>
      <c r="M105" s="39">
        <f t="shared" si="25"/>
        <v>2.0725142076027936E-4</v>
      </c>
      <c r="N105" s="39">
        <f t="shared" si="29"/>
        <v>0.99979274857923972</v>
      </c>
      <c r="O105" s="26">
        <v>5.2933962475305574E-3</v>
      </c>
      <c r="P105" s="48">
        <f t="shared" si="28"/>
        <v>5247739.8510666657</v>
      </c>
      <c r="Q105" s="48">
        <f t="shared" si="26"/>
        <v>20993.679751156196</v>
      </c>
      <c r="R105" s="48">
        <f t="shared" si="32"/>
        <v>0</v>
      </c>
      <c r="S105" s="85">
        <f t="shared" si="23"/>
        <v>0</v>
      </c>
    </row>
    <row r="106" spans="6:19" x14ac:dyDescent="0.25">
      <c r="F106" s="1">
        <v>102</v>
      </c>
      <c r="G106" s="3">
        <f t="shared" si="30"/>
        <v>8.5</v>
      </c>
      <c r="H106" s="3">
        <f t="shared" si="31"/>
        <v>63.5</v>
      </c>
      <c r="I106" s="38">
        <f t="shared" si="27"/>
        <v>0</v>
      </c>
      <c r="J106" s="58">
        <f t="shared" si="21"/>
        <v>0</v>
      </c>
      <c r="K106" s="1">
        <f t="shared" si="22"/>
        <v>0</v>
      </c>
      <c r="L106" s="3">
        <f t="shared" si="24"/>
        <v>1</v>
      </c>
      <c r="M106" s="39">
        <f t="shared" si="25"/>
        <v>2.0620405744220527E-4</v>
      </c>
      <c r="N106" s="39">
        <f t="shared" si="29"/>
        <v>0.99979379594255779</v>
      </c>
      <c r="O106" s="26">
        <v>5.29209635241501E-3</v>
      </c>
      <c r="P106" s="48">
        <f t="shared" si="28"/>
        <v>5274423.5641359827</v>
      </c>
      <c r="Q106" s="48">
        <f t="shared" si="26"/>
        <v>25242.726124566874</v>
      </c>
      <c r="R106" s="48">
        <f t="shared" si="32"/>
        <v>0</v>
      </c>
      <c r="S106" s="85">
        <f t="shared" si="23"/>
        <v>0</v>
      </c>
    </row>
    <row r="107" spans="6:19" x14ac:dyDescent="0.25">
      <c r="F107" s="1">
        <v>103</v>
      </c>
      <c r="G107" s="3">
        <f t="shared" si="30"/>
        <v>8.5833333333333339</v>
      </c>
      <c r="H107" s="3">
        <f t="shared" si="31"/>
        <v>63.583333333333336</v>
      </c>
      <c r="I107" s="38">
        <f t="shared" si="27"/>
        <v>0</v>
      </c>
      <c r="J107" s="58">
        <f t="shared" si="21"/>
        <v>0</v>
      </c>
      <c r="K107" s="1">
        <f t="shared" si="22"/>
        <v>0</v>
      </c>
      <c r="L107" s="3">
        <f t="shared" si="24"/>
        <v>1</v>
      </c>
      <c r="M107" s="39">
        <f t="shared" si="25"/>
        <v>2.0516203140275024E-4</v>
      </c>
      <c r="N107" s="39">
        <f t="shared" si="29"/>
        <v>0.99979483796859725</v>
      </c>
      <c r="O107" s="26">
        <v>5.2908016025410287E-3</v>
      </c>
      <c r="P107" s="48">
        <f t="shared" si="28"/>
        <v>5301241.6560916873</v>
      </c>
      <c r="Q107" s="48">
        <f t="shared" si="26"/>
        <v>29512.333207345328</v>
      </c>
      <c r="R107" s="48">
        <f t="shared" si="32"/>
        <v>0</v>
      </c>
      <c r="S107" s="85">
        <f t="shared" si="23"/>
        <v>0</v>
      </c>
    </row>
    <row r="108" spans="6:19" x14ac:dyDescent="0.25">
      <c r="F108" s="1">
        <v>104</v>
      </c>
      <c r="G108" s="3">
        <f t="shared" si="30"/>
        <v>8.6666666666666661</v>
      </c>
      <c r="H108" s="3">
        <f t="shared" si="31"/>
        <v>63.666666666666664</v>
      </c>
      <c r="I108" s="38">
        <f t="shared" si="27"/>
        <v>0</v>
      </c>
      <c r="J108" s="58">
        <f t="shared" si="21"/>
        <v>0</v>
      </c>
      <c r="K108" s="1">
        <f t="shared" si="22"/>
        <v>0</v>
      </c>
      <c r="L108" s="3">
        <f t="shared" si="24"/>
        <v>1</v>
      </c>
      <c r="M108" s="39">
        <f t="shared" si="25"/>
        <v>2.0412531529778732E-4</v>
      </c>
      <c r="N108" s="39">
        <f t="shared" si="29"/>
        <v>0.99979587468470221</v>
      </c>
      <c r="O108" s="26">
        <v>5.2895119640594679E-3</v>
      </c>
      <c r="P108" s="48">
        <f t="shared" si="28"/>
        <v>5328194.7957573142</v>
      </c>
      <c r="Q108" s="48">
        <f t="shared" si="26"/>
        <v>33802.603325478238</v>
      </c>
      <c r="R108" s="48">
        <f t="shared" si="32"/>
        <v>0</v>
      </c>
      <c r="S108" s="85">
        <f t="shared" si="23"/>
        <v>0</v>
      </c>
    </row>
    <row r="109" spans="6:19" x14ac:dyDescent="0.25">
      <c r="F109" s="1">
        <v>105</v>
      </c>
      <c r="G109" s="3">
        <f t="shared" si="30"/>
        <v>8.75</v>
      </c>
      <c r="H109" s="3">
        <f t="shared" si="31"/>
        <v>63.75</v>
      </c>
      <c r="I109" s="38">
        <f t="shared" si="27"/>
        <v>0</v>
      </c>
      <c r="J109" s="58">
        <f t="shared" si="21"/>
        <v>0</v>
      </c>
      <c r="K109" s="1">
        <f t="shared" si="22"/>
        <v>0</v>
      </c>
      <c r="L109" s="3">
        <f t="shared" si="24"/>
        <v>1</v>
      </c>
      <c r="M109" s="39">
        <f t="shared" si="25"/>
        <v>2.03093881924854E-4</v>
      </c>
      <c r="N109" s="39">
        <f t="shared" si="29"/>
        <v>0.99979690611807515</v>
      </c>
      <c r="O109" s="26">
        <v>5.2882274034298238E-3</v>
      </c>
      <c r="P109" s="48">
        <f t="shared" si="28"/>
        <v>5355283.6552057806</v>
      </c>
      <c r="Q109" s="48">
        <f t="shared" si="26"/>
        <v>38113.639302127849</v>
      </c>
      <c r="R109" s="48">
        <f t="shared" si="32"/>
        <v>0</v>
      </c>
      <c r="S109" s="85">
        <f t="shared" si="23"/>
        <v>0</v>
      </c>
    </row>
    <row r="110" spans="6:19" x14ac:dyDescent="0.25">
      <c r="F110" s="1">
        <v>106</v>
      </c>
      <c r="G110" s="3">
        <f t="shared" si="30"/>
        <v>8.8333333333333339</v>
      </c>
      <c r="H110" s="3">
        <f t="shared" si="31"/>
        <v>63.833333333333336</v>
      </c>
      <c r="I110" s="38">
        <f t="shared" si="27"/>
        <v>0</v>
      </c>
      <c r="J110" s="58">
        <f t="shared" si="21"/>
        <v>0</v>
      </c>
      <c r="K110" s="1">
        <f t="shared" si="22"/>
        <v>0</v>
      </c>
      <c r="L110" s="3">
        <f t="shared" si="24"/>
        <v>1</v>
      </c>
      <c r="M110" s="39">
        <f t="shared" si="25"/>
        <v>2.0206770422181997E-4</v>
      </c>
      <c r="N110" s="39">
        <f t="shared" si="29"/>
        <v>0.99979793229577818</v>
      </c>
      <c r="O110" s="26">
        <v>5.2869478874151277E-3</v>
      </c>
      <c r="P110" s="48">
        <f t="shared" si="28"/>
        <v>5382508.9097752664</v>
      </c>
      <c r="Q110" s="48">
        <f t="shared" si="26"/>
        <v>42445.544460059893</v>
      </c>
      <c r="R110" s="48">
        <f t="shared" si="32"/>
        <v>0</v>
      </c>
      <c r="S110" s="85">
        <f t="shared" si="23"/>
        <v>0</v>
      </c>
    </row>
    <row r="111" spans="6:19" x14ac:dyDescent="0.25">
      <c r="F111" s="1">
        <v>107</v>
      </c>
      <c r="G111" s="3">
        <f t="shared" si="30"/>
        <v>8.9166666666666661</v>
      </c>
      <c r="H111" s="3">
        <f t="shared" si="31"/>
        <v>63.916666666666664</v>
      </c>
      <c r="I111" s="38">
        <f t="shared" si="27"/>
        <v>0</v>
      </c>
      <c r="J111" s="58">
        <f t="shared" si="21"/>
        <v>0</v>
      </c>
      <c r="K111" s="1">
        <f t="shared" si="22"/>
        <v>0</v>
      </c>
      <c r="L111" s="3">
        <f t="shared" si="24"/>
        <v>1</v>
      </c>
      <c r="M111" s="39">
        <f t="shared" si="25"/>
        <v>2.0104675526688709E-4</v>
      </c>
      <c r="N111" s="39">
        <f t="shared" si="29"/>
        <v>0.99979895324473311</v>
      </c>
      <c r="O111" s="26">
        <v>5.2856733830943803E-3</v>
      </c>
      <c r="P111" s="48">
        <f t="shared" si="28"/>
        <v>5409871.2380852327</v>
      </c>
      <c r="Q111" s="48">
        <f t="shared" si="26"/>
        <v>46798.42262409602</v>
      </c>
      <c r="R111" s="48">
        <f t="shared" si="32"/>
        <v>0</v>
      </c>
      <c r="S111" s="85">
        <f t="shared" si="23"/>
        <v>0</v>
      </c>
    </row>
    <row r="112" spans="6:19" x14ac:dyDescent="0.25">
      <c r="F112" s="1">
        <v>108</v>
      </c>
      <c r="G112" s="3">
        <f t="shared" si="30"/>
        <v>9</v>
      </c>
      <c r="H112" s="3">
        <f t="shared" si="31"/>
        <v>64</v>
      </c>
      <c r="I112" s="38">
        <f t="shared" si="27"/>
        <v>0</v>
      </c>
      <c r="J112" s="58">
        <f t="shared" si="21"/>
        <v>119509.25686223108</v>
      </c>
      <c r="K112" s="1">
        <f t="shared" si="22"/>
        <v>0</v>
      </c>
      <c r="L112" s="3">
        <f t="shared" si="24"/>
        <v>1</v>
      </c>
      <c r="M112" s="39">
        <f t="shared" si="25"/>
        <v>2.0003100827770126E-4</v>
      </c>
      <c r="N112" s="39">
        <f t="shared" si="29"/>
        <v>0.9997999689917223</v>
      </c>
      <c r="O112" s="26">
        <v>4.7723477132721737E-3</v>
      </c>
      <c r="P112" s="48">
        <f t="shared" si="28"/>
        <v>5554110.9752233392</v>
      </c>
      <c r="Q112" s="48">
        <f t="shared" si="26"/>
        <v>50748.543978818481</v>
      </c>
      <c r="R112" s="48">
        <f t="shared" si="32"/>
        <v>50748.543978818481</v>
      </c>
      <c r="S112" s="85">
        <f t="shared" si="23"/>
        <v>0</v>
      </c>
    </row>
    <row r="113" spans="6:19" x14ac:dyDescent="0.25">
      <c r="F113" s="1">
        <v>109</v>
      </c>
      <c r="G113" s="3">
        <f t="shared" si="30"/>
        <v>9.0833333333333339</v>
      </c>
      <c r="H113" s="3">
        <f t="shared" si="31"/>
        <v>64.083333333333329</v>
      </c>
      <c r="I113" s="38">
        <f t="shared" si="27"/>
        <v>0</v>
      </c>
      <c r="J113" s="58">
        <f t="shared" si="21"/>
        <v>0</v>
      </c>
      <c r="K113" s="1">
        <f t="shared" si="22"/>
        <v>0</v>
      </c>
      <c r="L113" s="3">
        <f t="shared" si="24"/>
        <v>1</v>
      </c>
      <c r="M113" s="39">
        <f t="shared" si="25"/>
        <v>1.9484178402495722E-4</v>
      </c>
      <c r="N113" s="39">
        <f t="shared" si="29"/>
        <v>0.99980515821597504</v>
      </c>
      <c r="O113" s="26">
        <v>3.9591617556362646E-3</v>
      </c>
      <c r="P113" s="48">
        <f t="shared" si="28"/>
        <v>5524074.6030058879</v>
      </c>
      <c r="Q113" s="48">
        <f t="shared" si="26"/>
        <v>3364.4124352285739</v>
      </c>
      <c r="R113" s="48">
        <f t="shared" si="32"/>
        <v>0</v>
      </c>
      <c r="S113" s="85">
        <f t="shared" si="23"/>
        <v>0</v>
      </c>
    </row>
    <row r="114" spans="6:19" x14ac:dyDescent="0.25">
      <c r="F114" s="1">
        <v>110</v>
      </c>
      <c r="G114" s="3">
        <f t="shared" si="30"/>
        <v>9.1666666666666661</v>
      </c>
      <c r="H114" s="3">
        <f t="shared" si="31"/>
        <v>64.166666666666671</v>
      </c>
      <c r="I114" s="38">
        <f t="shared" si="27"/>
        <v>0</v>
      </c>
      <c r="J114" s="58">
        <f t="shared" si="21"/>
        <v>0</v>
      </c>
      <c r="K114" s="1">
        <f t="shared" si="22"/>
        <v>0</v>
      </c>
      <c r="L114" s="3">
        <f t="shared" si="24"/>
        <v>1</v>
      </c>
      <c r="M114" s="39">
        <f t="shared" si="25"/>
        <v>1.9590006808090088E-4</v>
      </c>
      <c r="N114" s="39">
        <f t="shared" si="29"/>
        <v>0.9998040999319191</v>
      </c>
      <c r="O114" s="26">
        <v>3.958725383269579E-3</v>
      </c>
      <c r="P114" s="48">
        <f t="shared" si="28"/>
        <v>5544856.4467647178</v>
      </c>
      <c r="Q114" s="48">
        <f t="shared" si="26"/>
        <v>6710.2614707776911</v>
      </c>
      <c r="R114" s="48">
        <f t="shared" si="32"/>
        <v>0</v>
      </c>
      <c r="S114" s="85">
        <f t="shared" si="23"/>
        <v>0</v>
      </c>
    </row>
    <row r="115" spans="6:19" x14ac:dyDescent="0.25">
      <c r="F115" s="1">
        <v>111</v>
      </c>
      <c r="G115" s="3">
        <f t="shared" si="30"/>
        <v>9.25</v>
      </c>
      <c r="H115" s="3">
        <f t="shared" si="31"/>
        <v>64.25</v>
      </c>
      <c r="I115" s="38">
        <f t="shared" si="27"/>
        <v>0</v>
      </c>
      <c r="J115" s="58">
        <f t="shared" si="21"/>
        <v>0</v>
      </c>
      <c r="K115" s="1">
        <f t="shared" si="22"/>
        <v>0</v>
      </c>
      <c r="L115" s="3">
        <f t="shared" si="24"/>
        <v>1</v>
      </c>
      <c r="M115" s="39">
        <f t="shared" si="25"/>
        <v>1.951666319151002E-4</v>
      </c>
      <c r="N115" s="39">
        <f t="shared" si="29"/>
        <v>0.9998048333680849</v>
      </c>
      <c r="O115" s="26">
        <v>3.9582900237220553E-3</v>
      </c>
      <c r="P115" s="48">
        <f t="shared" si="28"/>
        <v>5565718.1422172459</v>
      </c>
      <c r="Q115" s="48">
        <f t="shared" si="26"/>
        <v>10068.328414076246</v>
      </c>
      <c r="R115" s="48">
        <f t="shared" si="32"/>
        <v>0</v>
      </c>
      <c r="S115" s="85">
        <f t="shared" si="23"/>
        <v>0</v>
      </c>
    </row>
    <row r="116" spans="6:19" x14ac:dyDescent="0.25">
      <c r="F116" s="1">
        <v>112</v>
      </c>
      <c r="G116" s="3">
        <f t="shared" si="30"/>
        <v>9.3333333333333339</v>
      </c>
      <c r="H116" s="3">
        <f t="shared" si="31"/>
        <v>64.333333333333329</v>
      </c>
      <c r="I116" s="38">
        <f t="shared" si="27"/>
        <v>0</v>
      </c>
      <c r="J116" s="58">
        <f t="shared" si="21"/>
        <v>0</v>
      </c>
      <c r="K116" s="1">
        <f t="shared" si="22"/>
        <v>0</v>
      </c>
      <c r="L116" s="3">
        <f t="shared" si="24"/>
        <v>1</v>
      </c>
      <c r="M116" s="39">
        <f t="shared" si="25"/>
        <v>1.9443588049239402E-4</v>
      </c>
      <c r="N116" s="39">
        <f t="shared" si="29"/>
        <v>0.99980556411950761</v>
      </c>
      <c r="O116" s="26">
        <v>3.9578556730790471E-3</v>
      </c>
      <c r="P116" s="48">
        <f t="shared" si="28"/>
        <v>5586659.9929399453</v>
      </c>
      <c r="Q116" s="48">
        <f t="shared" si="26"/>
        <v>13438.659710038071</v>
      </c>
      <c r="R116" s="48">
        <f t="shared" si="32"/>
        <v>0</v>
      </c>
      <c r="S116" s="85">
        <f t="shared" si="23"/>
        <v>0</v>
      </c>
    </row>
    <row r="117" spans="6:19" x14ac:dyDescent="0.25">
      <c r="F117" s="1">
        <v>113</v>
      </c>
      <c r="G117" s="3">
        <f t="shared" si="30"/>
        <v>9.4166666666666661</v>
      </c>
      <c r="H117" s="3">
        <f t="shared" si="31"/>
        <v>64.416666666666671</v>
      </c>
      <c r="I117" s="38">
        <f t="shared" si="27"/>
        <v>0</v>
      </c>
      <c r="J117" s="58">
        <f t="shared" si="21"/>
        <v>0</v>
      </c>
      <c r="K117" s="1">
        <f t="shared" si="22"/>
        <v>0</v>
      </c>
      <c r="L117" s="3">
        <f t="shared" si="24"/>
        <v>1</v>
      </c>
      <c r="M117" s="39">
        <f t="shared" si="25"/>
        <v>1.9370780455463255E-4</v>
      </c>
      <c r="N117" s="39">
        <f t="shared" si="29"/>
        <v>0.99980629219544537</v>
      </c>
      <c r="O117" s="26">
        <v>3.9574223274554399E-3</v>
      </c>
      <c r="P117" s="48">
        <f t="shared" si="28"/>
        <v>5607682.3036480052</v>
      </c>
      <c r="Q117" s="48">
        <f t="shared" si="26"/>
        <v>16821.301977808347</v>
      </c>
      <c r="R117" s="48">
        <f t="shared" si="32"/>
        <v>0</v>
      </c>
      <c r="S117" s="85">
        <f t="shared" si="23"/>
        <v>0</v>
      </c>
    </row>
    <row r="118" spans="6:19" x14ac:dyDescent="0.25">
      <c r="F118" s="1">
        <v>114</v>
      </c>
      <c r="G118" s="3">
        <f t="shared" si="30"/>
        <v>9.5</v>
      </c>
      <c r="H118" s="3">
        <f t="shared" si="31"/>
        <v>64.5</v>
      </c>
      <c r="I118" s="38">
        <f t="shared" si="27"/>
        <v>0</v>
      </c>
      <c r="J118" s="58">
        <f t="shared" si="21"/>
        <v>0</v>
      </c>
      <c r="K118" s="1">
        <f t="shared" si="22"/>
        <v>0</v>
      </c>
      <c r="L118" s="3">
        <f t="shared" si="24"/>
        <v>1</v>
      </c>
      <c r="M118" s="39">
        <f t="shared" si="25"/>
        <v>1.9298239487164359E-4</v>
      </c>
      <c r="N118" s="39">
        <f t="shared" si="29"/>
        <v>0.99980701760512836</v>
      </c>
      <c r="O118" s="26">
        <v>3.9569899829727806E-3</v>
      </c>
      <c r="P118" s="48">
        <f t="shared" si="28"/>
        <v>5628785.380199505</v>
      </c>
      <c r="Q118" s="48">
        <f t="shared" si="26"/>
        <v>20216.302011402367</v>
      </c>
      <c r="R118" s="48">
        <f t="shared" si="32"/>
        <v>0</v>
      </c>
      <c r="S118" s="85">
        <f t="shared" si="23"/>
        <v>0</v>
      </c>
    </row>
    <row r="119" spans="6:19" x14ac:dyDescent="0.25">
      <c r="F119" s="1">
        <v>115</v>
      </c>
      <c r="G119" s="3">
        <f t="shared" si="30"/>
        <v>9.5833333333333339</v>
      </c>
      <c r="H119" s="3">
        <f t="shared" si="31"/>
        <v>64.583333333333329</v>
      </c>
      <c r="I119" s="38">
        <f t="shared" si="27"/>
        <v>0</v>
      </c>
      <c r="J119" s="58">
        <f t="shared" si="21"/>
        <v>0</v>
      </c>
      <c r="K119" s="1">
        <f t="shared" si="22"/>
        <v>0</v>
      </c>
      <c r="L119" s="3">
        <f t="shared" si="24"/>
        <v>1</v>
      </c>
      <c r="M119" s="39">
        <f t="shared" si="25"/>
        <v>1.9225964224034442E-4</v>
      </c>
      <c r="N119" s="39">
        <f t="shared" si="29"/>
        <v>0.99980774035775966</v>
      </c>
      <c r="O119" s="26">
        <v>3.9565586357901417E-3</v>
      </c>
      <c r="P119" s="48">
        <f t="shared" si="28"/>
        <v>5649969.5295997784</v>
      </c>
      <c r="Q119" s="48">
        <f t="shared" si="26"/>
        <v>23623.706780373126</v>
      </c>
      <c r="R119" s="48">
        <f t="shared" si="32"/>
        <v>0</v>
      </c>
      <c r="S119" s="85">
        <f t="shared" si="23"/>
        <v>0</v>
      </c>
    </row>
    <row r="120" spans="6:19" x14ac:dyDescent="0.25">
      <c r="F120" s="1">
        <v>116</v>
      </c>
      <c r="G120" s="3">
        <f t="shared" si="30"/>
        <v>9.6666666666666661</v>
      </c>
      <c r="H120" s="3">
        <f t="shared" si="31"/>
        <v>64.666666666666671</v>
      </c>
      <c r="I120" s="38">
        <f t="shared" si="27"/>
        <v>0</v>
      </c>
      <c r="J120" s="58">
        <f t="shared" si="21"/>
        <v>0</v>
      </c>
      <c r="K120" s="1">
        <f t="shared" si="22"/>
        <v>0</v>
      </c>
      <c r="L120" s="3">
        <f t="shared" si="24"/>
        <v>1</v>
      </c>
      <c r="M120" s="39">
        <f t="shared" si="25"/>
        <v>1.9153953748451968E-4</v>
      </c>
      <c r="N120" s="39">
        <f t="shared" si="29"/>
        <v>0.99980846046251548</v>
      </c>
      <c r="O120" s="26">
        <v>3.9561282820719246E-3</v>
      </c>
      <c r="P120" s="48">
        <f t="shared" si="28"/>
        <v>5671235.0600056164</v>
      </c>
      <c r="Q120" s="48">
        <f t="shared" si="26"/>
        <v>27043.563430453953</v>
      </c>
      <c r="R120" s="48">
        <f t="shared" si="32"/>
        <v>0</v>
      </c>
      <c r="S120" s="85">
        <f t="shared" si="23"/>
        <v>0</v>
      </c>
    </row>
    <row r="121" spans="6:19" x14ac:dyDescent="0.25">
      <c r="F121" s="1">
        <v>117</v>
      </c>
      <c r="G121" s="3">
        <f t="shared" si="30"/>
        <v>9.75</v>
      </c>
      <c r="H121" s="3">
        <f t="shared" si="31"/>
        <v>64.75</v>
      </c>
      <c r="I121" s="38">
        <f t="shared" si="27"/>
        <v>0</v>
      </c>
      <c r="J121" s="58">
        <f t="shared" si="21"/>
        <v>0</v>
      </c>
      <c r="K121" s="1">
        <f t="shared" si="22"/>
        <v>0</v>
      </c>
      <c r="L121" s="3">
        <f t="shared" si="24"/>
        <v>1</v>
      </c>
      <c r="M121" s="39">
        <f t="shared" si="25"/>
        <v>1.9082207145570962E-4</v>
      </c>
      <c r="N121" s="39">
        <f t="shared" si="29"/>
        <v>0.99980917792854429</v>
      </c>
      <c r="O121" s="26">
        <v>3.9556989180213886E-3</v>
      </c>
      <c r="P121" s="48">
        <f t="shared" si="28"/>
        <v>5692582.2807296654</v>
      </c>
      <c r="Q121" s="48">
        <f t="shared" si="26"/>
        <v>30475.919284232456</v>
      </c>
      <c r="R121" s="48">
        <f t="shared" si="32"/>
        <v>0</v>
      </c>
      <c r="S121" s="85">
        <f t="shared" si="23"/>
        <v>0</v>
      </c>
    </row>
    <row r="122" spans="6:19" x14ac:dyDescent="0.25">
      <c r="F122" s="1">
        <v>118</v>
      </c>
      <c r="G122" s="3">
        <f t="shared" si="30"/>
        <v>9.8333333333333339</v>
      </c>
      <c r="H122" s="3">
        <f t="shared" si="31"/>
        <v>64.833333333333329</v>
      </c>
      <c r="I122" s="38">
        <f t="shared" si="27"/>
        <v>0</v>
      </c>
      <c r="J122" s="58">
        <f t="shared" si="21"/>
        <v>0</v>
      </c>
      <c r="K122" s="1">
        <f t="shared" si="22"/>
        <v>0</v>
      </c>
      <c r="L122" s="3">
        <f t="shared" si="24"/>
        <v>1</v>
      </c>
      <c r="M122" s="39">
        <f t="shared" si="25"/>
        <v>1.9010723503187776E-4</v>
      </c>
      <c r="N122" s="39">
        <f t="shared" si="29"/>
        <v>0.99980989276496812</v>
      </c>
      <c r="O122" s="26">
        <v>3.9552705398415711E-3</v>
      </c>
      <c r="P122" s="48">
        <f t="shared" si="28"/>
        <v>5714011.5022446383</v>
      </c>
      <c r="Q122" s="48">
        <f t="shared" si="26"/>
        <v>33920.821841793368</v>
      </c>
      <c r="R122" s="48">
        <f t="shared" si="32"/>
        <v>0</v>
      </c>
      <c r="S122" s="85">
        <f t="shared" si="23"/>
        <v>0</v>
      </c>
    </row>
    <row r="123" spans="6:19" x14ac:dyDescent="0.25">
      <c r="F123" s="1">
        <v>119</v>
      </c>
      <c r="G123" s="3">
        <f t="shared" si="30"/>
        <v>9.9166666666666661</v>
      </c>
      <c r="H123" s="3">
        <f t="shared" si="31"/>
        <v>64.916666666666671</v>
      </c>
      <c r="I123" s="38">
        <f t="shared" si="27"/>
        <v>0</v>
      </c>
      <c r="J123" s="58">
        <f t="shared" si="21"/>
        <v>0</v>
      </c>
      <c r="K123" s="1">
        <f t="shared" si="22"/>
        <v>0</v>
      </c>
      <c r="L123" s="3">
        <f t="shared" si="24"/>
        <v>1</v>
      </c>
      <c r="M123" s="39">
        <f t="shared" si="25"/>
        <v>1.8939501911852119E-4</v>
      </c>
      <c r="N123" s="39">
        <f t="shared" si="29"/>
        <v>0.99981060498088148</v>
      </c>
      <c r="O123" s="26">
        <v>3.9548431437688158E-3</v>
      </c>
      <c r="P123" s="48">
        <f t="shared" si="28"/>
        <v>5735523.036187714</v>
      </c>
      <c r="Q123" s="48">
        <f t="shared" si="26"/>
        <v>37378.318781392823</v>
      </c>
      <c r="R123" s="48">
        <f t="shared" si="32"/>
        <v>0</v>
      </c>
      <c r="S123" s="85">
        <f t="shared" si="23"/>
        <v>0</v>
      </c>
    </row>
    <row r="124" spans="6:19" x14ac:dyDescent="0.25">
      <c r="F124" s="1">
        <v>120</v>
      </c>
      <c r="G124" s="3">
        <f t="shared" si="30"/>
        <v>10</v>
      </c>
      <c r="H124" s="3">
        <f t="shared" si="31"/>
        <v>65</v>
      </c>
      <c r="I124" s="38">
        <f t="shared" si="27"/>
        <v>0</v>
      </c>
      <c r="J124" s="58">
        <f t="shared" si="21"/>
        <v>0</v>
      </c>
      <c r="K124" s="1">
        <f t="shared" si="22"/>
        <v>8.6</v>
      </c>
      <c r="L124" s="3">
        <f t="shared" si="24"/>
        <v>0.88372093023255816</v>
      </c>
      <c r="M124" s="39">
        <f t="shared" si="25"/>
        <v>1.8868541464844846E-4</v>
      </c>
      <c r="N124" s="39">
        <f t="shared" si="29"/>
        <v>0.99981131458535155</v>
      </c>
      <c r="O124" s="26">
        <v>3.9544167260574525E-3</v>
      </c>
      <c r="P124" s="48">
        <f t="shared" si="28"/>
        <v>5087684.9633457065</v>
      </c>
      <c r="Q124" s="48">
        <f t="shared" si="26"/>
        <v>40848.457960122068</v>
      </c>
      <c r="R124" s="48">
        <f t="shared" si="32"/>
        <v>40848.457960122068</v>
      </c>
      <c r="S124" s="85">
        <f t="shared" si="23"/>
        <v>669432.23201917182</v>
      </c>
    </row>
    <row r="125" spans="6:19" x14ac:dyDescent="0.25">
      <c r="F125" s="1">
        <v>121</v>
      </c>
      <c r="G125" s="3">
        <f t="shared" si="30"/>
        <v>10.083333333333334</v>
      </c>
      <c r="H125" s="3">
        <f t="shared" si="31"/>
        <v>65.083333333333329</v>
      </c>
      <c r="I125" s="38">
        <f t="shared" si="27"/>
        <v>1.665219327170453E-3</v>
      </c>
      <c r="J125" s="58">
        <f t="shared" si="21"/>
        <v>0</v>
      </c>
      <c r="K125" s="1">
        <f t="shared" si="22"/>
        <v>0</v>
      </c>
      <c r="L125" s="3">
        <f t="shared" si="24"/>
        <v>1</v>
      </c>
      <c r="M125" s="39">
        <f t="shared" si="25"/>
        <v>2.1268350650682777E-4</v>
      </c>
      <c r="N125" s="39">
        <f t="shared" si="29"/>
        <v>1.001452181655978</v>
      </c>
      <c r="O125" s="26">
        <v>3.0637884266599968E-3</v>
      </c>
      <c r="P125" s="48">
        <f t="shared" si="28"/>
        <v>5069650.3223265447</v>
      </c>
      <c r="Q125" s="48">
        <f t="shared" si="26"/>
        <v>2384.9013173061717</v>
      </c>
      <c r="R125" s="48">
        <f t="shared" si="32"/>
        <v>0</v>
      </c>
      <c r="S125" s="85">
        <f t="shared" si="23"/>
        <v>0</v>
      </c>
    </row>
    <row r="126" spans="6:19" x14ac:dyDescent="0.25">
      <c r="F126" s="1">
        <v>122</v>
      </c>
      <c r="G126" s="3">
        <f t="shared" si="30"/>
        <v>10.166666666666666</v>
      </c>
      <c r="H126" s="3">
        <f t="shared" si="31"/>
        <v>65.166666666666671</v>
      </c>
      <c r="I126" s="38">
        <f t="shared" si="27"/>
        <v>1.6788553101747539E-3</v>
      </c>
      <c r="J126" s="58">
        <f t="shared" si="21"/>
        <v>0</v>
      </c>
      <c r="K126" s="1">
        <f t="shared" si="22"/>
        <v>0</v>
      </c>
      <c r="L126" s="3">
        <f t="shared" si="24"/>
        <v>1</v>
      </c>
      <c r="M126" s="39">
        <f t="shared" si="25"/>
        <v>2.1343921387262377E-4</v>
      </c>
      <c r="N126" s="39">
        <f t="shared" si="29"/>
        <v>1.0014650577627444</v>
      </c>
      <c r="O126" s="26">
        <v>3.0635837624874984E-3</v>
      </c>
      <c r="P126" s="48">
        <f t="shared" si="28"/>
        <v>5092631.7055439372</v>
      </c>
      <c r="Q126" s="48">
        <f t="shared" si="26"/>
        <v>4761.1899738784459</v>
      </c>
      <c r="R126" s="48">
        <f t="shared" si="32"/>
        <v>0</v>
      </c>
      <c r="S126" s="85">
        <f t="shared" si="23"/>
        <v>0</v>
      </c>
    </row>
    <row r="127" spans="6:19" x14ac:dyDescent="0.25">
      <c r="F127" s="1">
        <v>123</v>
      </c>
      <c r="G127" s="3">
        <f t="shared" si="30"/>
        <v>10.25</v>
      </c>
      <c r="H127" s="3">
        <f t="shared" si="31"/>
        <v>65.25</v>
      </c>
      <c r="I127" s="38">
        <f t="shared" si="27"/>
        <v>1.6924892515723933E-3</v>
      </c>
      <c r="J127" s="58">
        <f t="shared" si="21"/>
        <v>0</v>
      </c>
      <c r="K127" s="1">
        <f t="shared" si="22"/>
        <v>0</v>
      </c>
      <c r="L127" s="3">
        <f t="shared" si="24"/>
        <v>1</v>
      </c>
      <c r="M127" s="39">
        <f t="shared" si="25"/>
        <v>2.1247715698646807E-4</v>
      </c>
      <c r="N127" s="39">
        <f t="shared" si="29"/>
        <v>1.0014796524792815</v>
      </c>
      <c r="O127" s="26">
        <v>3.0633794225047861E-3</v>
      </c>
      <c r="P127" s="48">
        <f t="shared" si="28"/>
        <v>5115790.7774062138</v>
      </c>
      <c r="Q127" s="48">
        <f t="shared" si="26"/>
        <v>7148.0914393717339</v>
      </c>
      <c r="R127" s="48">
        <f t="shared" si="32"/>
        <v>0</v>
      </c>
      <c r="S127" s="85">
        <f t="shared" si="23"/>
        <v>0</v>
      </c>
    </row>
    <row r="128" spans="6:19" x14ac:dyDescent="0.25">
      <c r="F128" s="1">
        <v>124</v>
      </c>
      <c r="G128" s="3">
        <f t="shared" si="30"/>
        <v>10.333333333333334</v>
      </c>
      <c r="H128" s="3">
        <f t="shared" si="31"/>
        <v>65.333333333333329</v>
      </c>
      <c r="I128" s="38">
        <f t="shared" si="27"/>
        <v>1.7061211520026376E-3</v>
      </c>
      <c r="J128" s="58">
        <f t="shared" si="21"/>
        <v>0</v>
      </c>
      <c r="K128" s="1">
        <f t="shared" si="22"/>
        <v>0</v>
      </c>
      <c r="L128" s="3">
        <f t="shared" si="24"/>
        <v>1</v>
      </c>
      <c r="M128" s="39">
        <f t="shared" si="25"/>
        <v>2.1151639555538893E-4</v>
      </c>
      <c r="N128" s="39">
        <f t="shared" si="29"/>
        <v>1.0014942438838508</v>
      </c>
      <c r="O128" s="26">
        <v>3.0631754058496607E-3</v>
      </c>
      <c r="P128" s="48">
        <f t="shared" si="28"/>
        <v>5139128.9966223827</v>
      </c>
      <c r="Q128" s="48">
        <f t="shared" si="26"/>
        <v>9545.6878064676876</v>
      </c>
      <c r="R128" s="48">
        <f t="shared" si="32"/>
        <v>0</v>
      </c>
      <c r="S128" s="85">
        <f t="shared" si="23"/>
        <v>0</v>
      </c>
    </row>
    <row r="129" spans="6:19" x14ac:dyDescent="0.25">
      <c r="F129" s="1">
        <v>125</v>
      </c>
      <c r="G129" s="3">
        <f t="shared" si="30"/>
        <v>10.416666666666666</v>
      </c>
      <c r="H129" s="3">
        <f t="shared" si="31"/>
        <v>65.416666666666671</v>
      </c>
      <c r="I129" s="38">
        <f t="shared" si="27"/>
        <v>1.7197510121040871E-3</v>
      </c>
      <c r="J129" s="58">
        <f t="shared" si="21"/>
        <v>0</v>
      </c>
      <c r="K129" s="1">
        <f t="shared" si="22"/>
        <v>0</v>
      </c>
      <c r="L129" s="3">
        <f t="shared" si="24"/>
        <v>1</v>
      </c>
      <c r="M129" s="39">
        <f t="shared" si="25"/>
        <v>2.1055695193128443E-4</v>
      </c>
      <c r="N129" s="39">
        <f t="shared" si="29"/>
        <v>1.0015088319546417</v>
      </c>
      <c r="O129" s="26">
        <v>3.0629717116734678E-3</v>
      </c>
      <c r="P129" s="48">
        <f t="shared" si="28"/>
        <v>5162647.8359447736</v>
      </c>
      <c r="Q129" s="48">
        <f t="shared" si="26"/>
        <v>11954.061837579855</v>
      </c>
      <c r="R129" s="48">
        <f t="shared" si="32"/>
        <v>0</v>
      </c>
      <c r="S129" s="85">
        <f t="shared" si="23"/>
        <v>0</v>
      </c>
    </row>
    <row r="130" spans="6:19" x14ac:dyDescent="0.25">
      <c r="F130" s="1">
        <v>126</v>
      </c>
      <c r="G130" s="3">
        <f t="shared" si="30"/>
        <v>10.5</v>
      </c>
      <c r="H130" s="3">
        <f t="shared" si="31"/>
        <v>65.5</v>
      </c>
      <c r="I130" s="38">
        <f t="shared" si="27"/>
        <v>1.73337883251512E-3</v>
      </c>
      <c r="J130" s="58">
        <f t="shared" si="21"/>
        <v>0</v>
      </c>
      <c r="K130" s="1">
        <f t="shared" si="22"/>
        <v>0</v>
      </c>
      <c r="L130" s="3">
        <f t="shared" si="24"/>
        <v>1</v>
      </c>
      <c r="M130" s="39">
        <f t="shared" si="25"/>
        <v>2.0959884830440423E-4</v>
      </c>
      <c r="N130" s="39">
        <f t="shared" si="29"/>
        <v>1.0015234166700038</v>
      </c>
      <c r="O130" s="26">
        <v>3.062768339128219E-3</v>
      </c>
      <c r="P130" s="48">
        <f t="shared" si="28"/>
        <v>5186348.7823131718</v>
      </c>
      <c r="Q130" s="48">
        <f t="shared" si="26"/>
        <v>14373.296971293927</v>
      </c>
      <c r="R130" s="48">
        <f t="shared" si="32"/>
        <v>0</v>
      </c>
      <c r="S130" s="85">
        <f t="shared" si="23"/>
        <v>0</v>
      </c>
    </row>
    <row r="131" spans="6:19" x14ac:dyDescent="0.25">
      <c r="F131" s="1">
        <v>127</v>
      </c>
      <c r="G131" s="3">
        <f t="shared" si="30"/>
        <v>10.583333333333334</v>
      </c>
      <c r="H131" s="3">
        <f t="shared" si="31"/>
        <v>65.583333333333329</v>
      </c>
      <c r="I131" s="38">
        <f t="shared" si="27"/>
        <v>1.7470046138738926E-3</v>
      </c>
      <c r="J131" s="58">
        <f t="shared" si="21"/>
        <v>0</v>
      </c>
      <c r="K131" s="1">
        <f t="shared" si="22"/>
        <v>0</v>
      </c>
      <c r="L131" s="3">
        <f t="shared" si="24"/>
        <v>1</v>
      </c>
      <c r="M131" s="39">
        <f t="shared" si="25"/>
        <v>2.0864210670246131E-4</v>
      </c>
      <c r="N131" s="39">
        <f t="shared" si="29"/>
        <v>1.0015379980084484</v>
      </c>
      <c r="O131" s="26">
        <v>3.0625652873639275E-3</v>
      </c>
      <c r="P131" s="48">
        <f t="shared" si="28"/>
        <v>5210233.33700056</v>
      </c>
      <c r="Q131" s="48">
        <f t="shared" si="26"/>
        <v>16803.477328871726</v>
      </c>
      <c r="R131" s="48">
        <f t="shared" si="32"/>
        <v>0</v>
      </c>
      <c r="S131" s="85">
        <f t="shared" si="23"/>
        <v>0</v>
      </c>
    </row>
    <row r="132" spans="6:19" x14ac:dyDescent="0.25">
      <c r="F132" s="1">
        <v>128</v>
      </c>
      <c r="G132" s="3">
        <f t="shared" si="30"/>
        <v>10.666666666666666</v>
      </c>
      <c r="H132" s="3">
        <f t="shared" si="31"/>
        <v>65.666666666666671</v>
      </c>
      <c r="I132" s="38">
        <f t="shared" si="27"/>
        <v>1.7606283568181169E-3</v>
      </c>
      <c r="J132" s="58">
        <f t="shared" ref="J132:J195" si="33">$D$18*(INT(G132)=G132)*(G132&lt;$D$17)*(1+$C$28)^FLOOR(G132,1)</f>
        <v>0</v>
      </c>
      <c r="K132" s="1">
        <f t="shared" ref="K132:K195" si="34">IFERROR(INDEX($C$32:$C$41,MATCH(H132,$B$32:$B$41,0)),0)</f>
        <v>0</v>
      </c>
      <c r="L132" s="3">
        <f t="shared" si="24"/>
        <v>1</v>
      </c>
      <c r="M132" s="39">
        <f t="shared" si="25"/>
        <v>2.0768674898996586E-4</v>
      </c>
      <c r="N132" s="39">
        <f t="shared" si="29"/>
        <v>1.0015525759486485</v>
      </c>
      <c r="O132" s="26">
        <v>3.0623625555443734E-3</v>
      </c>
      <c r="P132" s="48">
        <f t="shared" si="28"/>
        <v>5234303.0157605698</v>
      </c>
      <c r="Q132" s="48">
        <f t="shared" si="26"/>
        <v>19244.687720834292</v>
      </c>
      <c r="R132" s="48">
        <f t="shared" si="32"/>
        <v>0</v>
      </c>
      <c r="S132" s="85">
        <f t="shared" ref="S132:S195" si="35">((P131-R131)*N132*(1+O132)+J132)*(1-L132)</f>
        <v>0</v>
      </c>
    </row>
    <row r="133" spans="6:19" x14ac:dyDescent="0.25">
      <c r="F133" s="1">
        <v>129</v>
      </c>
      <c r="G133" s="3">
        <f t="shared" si="30"/>
        <v>10.75</v>
      </c>
      <c r="H133" s="3">
        <f t="shared" si="31"/>
        <v>65.75</v>
      </c>
      <c r="I133" s="38">
        <f t="shared" si="27"/>
        <v>1.7742500619855051E-3</v>
      </c>
      <c r="J133" s="58">
        <f t="shared" si="33"/>
        <v>0</v>
      </c>
      <c r="K133" s="1">
        <f t="shared" si="34"/>
        <v>0</v>
      </c>
      <c r="L133" s="3">
        <f t="shared" ref="L133:L196" si="36">IF(K133&lt;&gt;0,(1-1/K133),1)</f>
        <v>1</v>
      </c>
      <c r="M133" s="39">
        <f t="shared" ref="M133:M196" si="37">(1+$C$25*MIN(1,$C$27/P132)+$C$26/P132)^(G133-G132)-1</f>
        <v>2.0673279686800328E-4</v>
      </c>
      <c r="N133" s="39">
        <f t="shared" si="29"/>
        <v>1.0015671504694399</v>
      </c>
      <c r="O133" s="26">
        <v>3.0621601428284517E-3</v>
      </c>
      <c r="P133" s="48">
        <f t="shared" si="28"/>
        <v>5258559.348976492</v>
      </c>
      <c r="Q133" s="48">
        <f t="shared" ref="Q133:Q196" si="38">Q132-R132+P132*O133*$C$24</f>
        <v>21697.013653597656</v>
      </c>
      <c r="R133" s="48">
        <f t="shared" si="32"/>
        <v>0</v>
      </c>
      <c r="S133" s="85">
        <f t="shared" si="35"/>
        <v>0</v>
      </c>
    </row>
    <row r="134" spans="6:19" x14ac:dyDescent="0.25">
      <c r="F134" s="1">
        <v>130</v>
      </c>
      <c r="G134" s="3">
        <f t="shared" si="30"/>
        <v>10.833333333333334</v>
      </c>
      <c r="H134" s="3">
        <f t="shared" si="31"/>
        <v>65.833333333333329</v>
      </c>
      <c r="I134" s="38">
        <f t="shared" ref="I134:I197" si="39">((1+($D$44+($D$45-$D$44)*(H134-$D$21)/$D$17))^(G134-G133)-1)*(H134&gt;$D$21)</f>
        <v>1.787869730013103E-3</v>
      </c>
      <c r="J134" s="58">
        <f t="shared" si="33"/>
        <v>0</v>
      </c>
      <c r="K134" s="1">
        <f t="shared" si="34"/>
        <v>0</v>
      </c>
      <c r="L134" s="3">
        <f t="shared" si="36"/>
        <v>1</v>
      </c>
      <c r="M134" s="39">
        <f t="shared" si="37"/>
        <v>2.0578027187290182E-4</v>
      </c>
      <c r="N134" s="39">
        <f t="shared" si="29"/>
        <v>1.0015817215498211</v>
      </c>
      <c r="O134" s="26">
        <v>3.0619580483768338E-3</v>
      </c>
      <c r="P134" s="48">
        <f t="shared" ref="P134:P197" si="40">((P133-R133)*N134*(1+O134)+J134)*L134</f>
        <v>5283003.8818119932</v>
      </c>
      <c r="Q134" s="48">
        <f t="shared" si="38"/>
        <v>24160.541336181926</v>
      </c>
      <c r="R134" s="48">
        <f t="shared" si="32"/>
        <v>0</v>
      </c>
      <c r="S134" s="85">
        <f t="shared" si="35"/>
        <v>0</v>
      </c>
    </row>
    <row r="135" spans="6:19" x14ac:dyDescent="0.25">
      <c r="F135" s="1">
        <v>131</v>
      </c>
      <c r="G135" s="3">
        <f t="shared" si="30"/>
        <v>10.916666666666666</v>
      </c>
      <c r="H135" s="3">
        <f t="shared" si="31"/>
        <v>65.916666666666671</v>
      </c>
      <c r="I135" s="38">
        <f t="shared" si="39"/>
        <v>1.8014873615377347E-3</v>
      </c>
      <c r="J135" s="58">
        <f t="shared" si="33"/>
        <v>0</v>
      </c>
      <c r="K135" s="1">
        <f t="shared" si="34"/>
        <v>0</v>
      </c>
      <c r="L135" s="3">
        <f t="shared" si="36"/>
        <v>1</v>
      </c>
      <c r="M135" s="39">
        <f t="shared" si="37"/>
        <v>2.0482919537645472E-4</v>
      </c>
      <c r="N135" s="39">
        <f t="shared" si="29"/>
        <v>1.0015962891689545</v>
      </c>
      <c r="O135" s="26">
        <v>3.0617562713590729E-3</v>
      </c>
      <c r="P135" s="48">
        <f t="shared" si="40"/>
        <v>5307638.1743635572</v>
      </c>
      <c r="Q135" s="48">
        <f t="shared" si="38"/>
        <v>26635.357686995012</v>
      </c>
      <c r="R135" s="48">
        <f t="shared" si="32"/>
        <v>0</v>
      </c>
      <c r="S135" s="85">
        <f t="shared" si="35"/>
        <v>0</v>
      </c>
    </row>
    <row r="136" spans="6:19" x14ac:dyDescent="0.25">
      <c r="F136" s="1">
        <v>132</v>
      </c>
      <c r="G136" s="3">
        <f t="shared" si="30"/>
        <v>11</v>
      </c>
      <c r="H136" s="3">
        <f t="shared" si="31"/>
        <v>66</v>
      </c>
      <c r="I136" s="38">
        <f t="shared" si="39"/>
        <v>1.8151029571964461E-3</v>
      </c>
      <c r="J136" s="58">
        <f t="shared" si="33"/>
        <v>0</v>
      </c>
      <c r="K136" s="1">
        <f t="shared" si="34"/>
        <v>7.8</v>
      </c>
      <c r="L136" s="3">
        <f t="shared" si="36"/>
        <v>0.87179487179487181</v>
      </c>
      <c r="M136" s="39">
        <f t="shared" si="37"/>
        <v>2.0387958858503197E-4</v>
      </c>
      <c r="N136" s="39">
        <f t="shared" si="29"/>
        <v>1.0016108533061672</v>
      </c>
      <c r="O136" s="26">
        <v>3.0615548109442781E-3</v>
      </c>
      <c r="P136" s="48">
        <f t="shared" si="40"/>
        <v>4648814.5964537542</v>
      </c>
      <c r="Q136" s="48">
        <f t="shared" si="38"/>
        <v>29121.550340678572</v>
      </c>
      <c r="R136" s="48">
        <f t="shared" si="32"/>
        <v>29121.550340678572</v>
      </c>
      <c r="S136" s="85">
        <f t="shared" si="35"/>
        <v>683649.20536084624</v>
      </c>
    </row>
    <row r="137" spans="6:19" x14ac:dyDescent="0.25">
      <c r="F137" s="1">
        <v>133</v>
      </c>
      <c r="G137" s="3">
        <f t="shared" si="30"/>
        <v>11.083333333333334</v>
      </c>
      <c r="H137" s="3">
        <f t="shared" si="31"/>
        <v>66.083333333333329</v>
      </c>
      <c r="I137" s="38">
        <f t="shared" si="39"/>
        <v>1.8287165176249509E-3</v>
      </c>
      <c r="J137" s="58">
        <f t="shared" si="33"/>
        <v>0</v>
      </c>
      <c r="K137" s="1">
        <f t="shared" si="34"/>
        <v>0</v>
      </c>
      <c r="L137" s="3">
        <f t="shared" si="36"/>
        <v>1</v>
      </c>
      <c r="M137" s="39">
        <f t="shared" si="37"/>
        <v>2.3273617185259887E-4</v>
      </c>
      <c r="N137" s="39">
        <f t="shared" si="29"/>
        <v>1.0015955547372906</v>
      </c>
      <c r="O137" s="26">
        <v>2.4948412907064288E-3</v>
      </c>
      <c r="P137" s="48">
        <f t="shared" si="40"/>
        <v>4638607.8096075663</v>
      </c>
      <c r="Q137" s="48">
        <f t="shared" si="38"/>
        <v>1774.5023550349501</v>
      </c>
      <c r="R137" s="48">
        <f t="shared" si="32"/>
        <v>0</v>
      </c>
      <c r="S137" s="85">
        <f t="shared" si="35"/>
        <v>0</v>
      </c>
    </row>
    <row r="138" spans="6:19" x14ac:dyDescent="0.25">
      <c r="F138" s="1">
        <v>134</v>
      </c>
      <c r="G138" s="3">
        <f t="shared" si="30"/>
        <v>11.166666666666666</v>
      </c>
      <c r="H138" s="3">
        <f t="shared" si="31"/>
        <v>66.166666666666671</v>
      </c>
      <c r="I138" s="38">
        <f t="shared" si="39"/>
        <v>1.842328043459629E-3</v>
      </c>
      <c r="J138" s="58">
        <f t="shared" si="33"/>
        <v>0</v>
      </c>
      <c r="K138" s="1">
        <f t="shared" si="34"/>
        <v>0</v>
      </c>
      <c r="L138" s="3">
        <f t="shared" si="36"/>
        <v>1</v>
      </c>
      <c r="M138" s="39">
        <f t="shared" si="37"/>
        <v>2.3324762792853448E-4</v>
      </c>
      <c r="N138" s="39">
        <f t="shared" si="29"/>
        <v>1.0016086506968851</v>
      </c>
      <c r="O138" s="26">
        <v>2.4947095615821535E-3</v>
      </c>
      <c r="P138" s="48">
        <f t="shared" si="40"/>
        <v>4657660.3038206194</v>
      </c>
      <c r="Q138" s="48">
        <f t="shared" si="38"/>
        <v>3545.0151810587699</v>
      </c>
      <c r="R138" s="48">
        <f t="shared" si="32"/>
        <v>0</v>
      </c>
      <c r="S138" s="85">
        <f t="shared" si="35"/>
        <v>0</v>
      </c>
    </row>
    <row r="139" spans="6:19" x14ac:dyDescent="0.25">
      <c r="F139" s="1">
        <v>135</v>
      </c>
      <c r="G139" s="3">
        <f t="shared" si="30"/>
        <v>11.25</v>
      </c>
      <c r="H139" s="3">
        <f t="shared" si="31"/>
        <v>66.25</v>
      </c>
      <c r="I139" s="38">
        <f t="shared" si="39"/>
        <v>1.855937535336194E-3</v>
      </c>
      <c r="J139" s="58">
        <f t="shared" si="33"/>
        <v>0</v>
      </c>
      <c r="K139" s="1">
        <f t="shared" si="34"/>
        <v>0</v>
      </c>
      <c r="L139" s="3">
        <f t="shared" si="36"/>
        <v>1</v>
      </c>
      <c r="M139" s="39">
        <f t="shared" si="37"/>
        <v>2.3229472951347141E-4</v>
      </c>
      <c r="N139" s="39">
        <f t="shared" si="29"/>
        <v>1.0016232116813149</v>
      </c>
      <c r="O139" s="26">
        <v>2.4945779994312023E-3</v>
      </c>
      <c r="P139" s="48">
        <f t="shared" si="40"/>
        <v>4676858.4292853214</v>
      </c>
      <c r="Q139" s="48">
        <f t="shared" si="38"/>
        <v>5322.7064102372196</v>
      </c>
      <c r="R139" s="48">
        <f t="shared" si="32"/>
        <v>0</v>
      </c>
      <c r="S139" s="85">
        <f t="shared" si="35"/>
        <v>0</v>
      </c>
    </row>
    <row r="140" spans="6:19" x14ac:dyDescent="0.25">
      <c r="F140" s="1">
        <v>136</v>
      </c>
      <c r="G140" s="3">
        <f t="shared" si="30"/>
        <v>11.333333333333334</v>
      </c>
      <c r="H140" s="3">
        <f t="shared" si="31"/>
        <v>66.333333333333329</v>
      </c>
      <c r="I140" s="38">
        <f t="shared" si="39"/>
        <v>1.8695449938896935E-3</v>
      </c>
      <c r="J140" s="58">
        <f t="shared" si="33"/>
        <v>0</v>
      </c>
      <c r="K140" s="1">
        <f t="shared" si="34"/>
        <v>0</v>
      </c>
      <c r="L140" s="3">
        <f t="shared" si="36"/>
        <v>1</v>
      </c>
      <c r="M140" s="39">
        <f t="shared" si="37"/>
        <v>2.3134239050737193E-4</v>
      </c>
      <c r="N140" s="39">
        <f t="shared" si="29"/>
        <v>1.0016377700983743</v>
      </c>
      <c r="O140" s="26">
        <v>2.4944466038918645E-3</v>
      </c>
      <c r="P140" s="48">
        <f t="shared" si="40"/>
        <v>4696203.3283112757</v>
      </c>
      <c r="Q140" s="48">
        <f t="shared" si="38"/>
        <v>7107.6309749867323</v>
      </c>
      <c r="R140" s="48">
        <f t="shared" si="32"/>
        <v>0</v>
      </c>
      <c r="S140" s="85">
        <f t="shared" si="35"/>
        <v>0</v>
      </c>
    </row>
    <row r="141" spans="6:19" x14ac:dyDescent="0.25">
      <c r="F141" s="1">
        <v>137</v>
      </c>
      <c r="G141" s="3">
        <f t="shared" si="30"/>
        <v>11.416666666666666</v>
      </c>
      <c r="H141" s="3">
        <f t="shared" si="31"/>
        <v>66.416666666666671</v>
      </c>
      <c r="I141" s="38">
        <f t="shared" si="39"/>
        <v>1.8831504197553972E-3</v>
      </c>
      <c r="J141" s="58">
        <f t="shared" si="33"/>
        <v>0</v>
      </c>
      <c r="K141" s="1">
        <f t="shared" si="34"/>
        <v>0</v>
      </c>
      <c r="L141" s="3">
        <f t="shared" si="36"/>
        <v>1</v>
      </c>
      <c r="M141" s="39">
        <f t="shared" si="37"/>
        <v>2.3039063657392944E-4</v>
      </c>
      <c r="N141" s="39">
        <f t="shared" si="29"/>
        <v>1.0016523259229575</v>
      </c>
      <c r="O141" s="26">
        <v>2.4943153746188607E-3</v>
      </c>
      <c r="P141" s="48">
        <f t="shared" si="40"/>
        <v>4715696.1540097622</v>
      </c>
      <c r="Q141" s="48">
        <f t="shared" si="38"/>
        <v>8899.8442361006237</v>
      </c>
      <c r="R141" s="48">
        <f t="shared" si="32"/>
        <v>0</v>
      </c>
      <c r="S141" s="85">
        <f t="shared" si="35"/>
        <v>0</v>
      </c>
    </row>
    <row r="142" spans="6:19" x14ac:dyDescent="0.25">
      <c r="F142" s="1">
        <v>138</v>
      </c>
      <c r="G142" s="3">
        <f t="shared" si="30"/>
        <v>11.5</v>
      </c>
      <c r="H142" s="3">
        <f t="shared" si="31"/>
        <v>66.5</v>
      </c>
      <c r="I142" s="38">
        <f t="shared" si="39"/>
        <v>1.8967538135683526E-3</v>
      </c>
      <c r="J142" s="58">
        <f t="shared" si="33"/>
        <v>0</v>
      </c>
      <c r="K142" s="1">
        <f t="shared" si="34"/>
        <v>0</v>
      </c>
      <c r="L142" s="3">
        <f t="shared" si="36"/>
        <v>1</v>
      </c>
      <c r="M142" s="39">
        <f t="shared" si="37"/>
        <v>2.2943949324516488E-4</v>
      </c>
      <c r="N142" s="39">
        <f t="shared" si="29"/>
        <v>1.0016668791300893</v>
      </c>
      <c r="O142" s="26">
        <v>2.494184311259362E-3</v>
      </c>
      <c r="P142" s="48">
        <f t="shared" si="40"/>
        <v>4735338.0704012839</v>
      </c>
      <c r="Q142" s="48">
        <f t="shared" si="38"/>
        <v>10699.401986792205</v>
      </c>
      <c r="R142" s="48">
        <f t="shared" si="32"/>
        <v>0</v>
      </c>
      <c r="S142" s="85">
        <f t="shared" si="35"/>
        <v>0</v>
      </c>
    </row>
    <row r="143" spans="6:19" x14ac:dyDescent="0.25">
      <c r="F143" s="1">
        <v>139</v>
      </c>
      <c r="G143" s="3">
        <f t="shared" si="30"/>
        <v>11.583333333333334</v>
      </c>
      <c r="H143" s="3">
        <f t="shared" si="31"/>
        <v>66.583333333333329</v>
      </c>
      <c r="I143" s="38">
        <f t="shared" si="39"/>
        <v>1.9103551759627191E-3</v>
      </c>
      <c r="J143" s="58">
        <f t="shared" si="33"/>
        <v>0</v>
      </c>
      <c r="K143" s="1">
        <f t="shared" si="34"/>
        <v>0</v>
      </c>
      <c r="L143" s="3">
        <f t="shared" si="36"/>
        <v>1</v>
      </c>
      <c r="M143" s="39">
        <f t="shared" si="37"/>
        <v>2.2848898592031652E-4</v>
      </c>
      <c r="N143" s="39">
        <f t="shared" si="29"/>
        <v>1.0016814296949255</v>
      </c>
      <c r="O143" s="26">
        <v>2.494053413462316E-3</v>
      </c>
      <c r="P143" s="48">
        <f t="shared" si="40"/>
        <v>4755130.2525243256</v>
      </c>
      <c r="Q143" s="48">
        <f t="shared" si="38"/>
        <v>12506.360456784709</v>
      </c>
      <c r="R143" s="48">
        <f t="shared" si="32"/>
        <v>0</v>
      </c>
      <c r="S143" s="85">
        <f t="shared" si="35"/>
        <v>0</v>
      </c>
    </row>
    <row r="144" spans="6:19" x14ac:dyDescent="0.25">
      <c r="F144" s="1">
        <v>140</v>
      </c>
      <c r="G144" s="3">
        <f t="shared" si="30"/>
        <v>11.666666666666666</v>
      </c>
      <c r="H144" s="3">
        <f t="shared" si="31"/>
        <v>66.666666666666671</v>
      </c>
      <c r="I144" s="38">
        <f t="shared" si="39"/>
        <v>1.9239545075728781E-3</v>
      </c>
      <c r="J144" s="58">
        <f t="shared" si="33"/>
        <v>0</v>
      </c>
      <c r="K144" s="1">
        <f t="shared" si="34"/>
        <v>0</v>
      </c>
      <c r="L144" s="3">
        <f t="shared" si="36"/>
        <v>1</v>
      </c>
      <c r="M144" s="39">
        <f t="shared" si="37"/>
        <v>2.2753913986472973E-4</v>
      </c>
      <c r="N144" s="39">
        <f t="shared" si="29"/>
        <v>1.0016959775927543</v>
      </c>
      <c r="O144" s="26">
        <v>2.4939226808826653E-3</v>
      </c>
      <c r="P144" s="48">
        <f t="shared" si="40"/>
        <v>4775073.8865453405</v>
      </c>
      <c r="Q144" s="48">
        <f t="shared" si="38"/>
        <v>14320.776316444933</v>
      </c>
      <c r="R144" s="48">
        <f t="shared" si="32"/>
        <v>0</v>
      </c>
      <c r="S144" s="85">
        <f t="shared" si="35"/>
        <v>0</v>
      </c>
    </row>
    <row r="145" spans="6:19" x14ac:dyDescent="0.25">
      <c r="F145" s="1">
        <v>141</v>
      </c>
      <c r="G145" s="3">
        <f t="shared" si="30"/>
        <v>11.75</v>
      </c>
      <c r="H145" s="3">
        <f t="shared" si="31"/>
        <v>66.75</v>
      </c>
      <c r="I145" s="38">
        <f t="shared" si="39"/>
        <v>1.937551809032545E-3</v>
      </c>
      <c r="J145" s="58">
        <f t="shared" si="33"/>
        <v>0</v>
      </c>
      <c r="K145" s="1">
        <f t="shared" si="34"/>
        <v>0</v>
      </c>
      <c r="L145" s="3">
        <f t="shared" si="36"/>
        <v>1</v>
      </c>
      <c r="M145" s="39">
        <f t="shared" si="37"/>
        <v>2.2658998020919086E-4</v>
      </c>
      <c r="N145" s="39">
        <f t="shared" ref="N145:N208" si="41">(1+I145)*(1-M145)</f>
        <v>1.0017105227989973</v>
      </c>
      <c r="O145" s="26">
        <v>2.4937921131746865E-3</v>
      </c>
      <c r="P145" s="48">
        <f t="shared" si="40"/>
        <v>4795170.1698699109</v>
      </c>
      <c r="Q145" s="48">
        <f t="shared" si="38"/>
        <v>16142.706680953188</v>
      </c>
      <c r="R145" s="48">
        <f t="shared" si="32"/>
        <v>0</v>
      </c>
      <c r="S145" s="85">
        <f t="shared" si="35"/>
        <v>0</v>
      </c>
    </row>
    <row r="146" spans="6:19" x14ac:dyDescent="0.25">
      <c r="F146" s="1">
        <v>142</v>
      </c>
      <c r="G146" s="3">
        <f t="shared" ref="G146:G209" si="42">F146/12</f>
        <v>11.833333333333334</v>
      </c>
      <c r="H146" s="3">
        <f t="shared" ref="H146:H209" si="43">$H$4+G146</f>
        <v>66.833333333333329</v>
      </c>
      <c r="I146" s="38">
        <f t="shared" si="39"/>
        <v>1.951147080975435E-3</v>
      </c>
      <c r="J146" s="58">
        <f t="shared" si="33"/>
        <v>0</v>
      </c>
      <c r="K146" s="1">
        <f t="shared" si="34"/>
        <v>0</v>
      </c>
      <c r="L146" s="3">
        <f t="shared" si="36"/>
        <v>1</v>
      </c>
      <c r="M146" s="39">
        <f t="shared" si="37"/>
        <v>2.2564153194881698E-4</v>
      </c>
      <c r="N146" s="39">
        <f t="shared" si="41"/>
        <v>1.0017250652892102</v>
      </c>
      <c r="O146" s="26">
        <v>2.4936617099873271E-3</v>
      </c>
      <c r="P146" s="48">
        <f t="shared" si="40"/>
        <v>4815420.3112551095</v>
      </c>
      <c r="Q146" s="48">
        <f t="shared" si="38"/>
        <v>17972.209114511326</v>
      </c>
      <c r="R146" s="48">
        <f t="shared" ref="R146:R209" si="44">Q146*(Q146&gt;0)*(G146=ROUND(G146,0))</f>
        <v>0</v>
      </c>
      <c r="S146" s="85">
        <f t="shared" si="35"/>
        <v>0</v>
      </c>
    </row>
    <row r="147" spans="6:19" x14ac:dyDescent="0.25">
      <c r="F147" s="1">
        <v>143</v>
      </c>
      <c r="G147" s="3">
        <f t="shared" si="42"/>
        <v>11.916666666666666</v>
      </c>
      <c r="H147" s="3">
        <f t="shared" si="43"/>
        <v>66.916666666666671</v>
      </c>
      <c r="I147" s="38">
        <f t="shared" si="39"/>
        <v>1.9647403240345973E-3</v>
      </c>
      <c r="J147" s="58">
        <f t="shared" si="33"/>
        <v>0</v>
      </c>
      <c r="K147" s="1">
        <f t="shared" si="34"/>
        <v>0</v>
      </c>
      <c r="L147" s="3">
        <f t="shared" si="36"/>
        <v>1</v>
      </c>
      <c r="M147" s="39">
        <f t="shared" si="37"/>
        <v>2.2469381994150162E-4</v>
      </c>
      <c r="N147" s="39">
        <f t="shared" si="41"/>
        <v>1.0017396050390845</v>
      </c>
      <c r="O147" s="26">
        <v>2.4935314709730871E-3</v>
      </c>
      <c r="P147" s="48">
        <f t="shared" si="40"/>
        <v>4835825.530923143</v>
      </c>
      <c r="Q147" s="48">
        <f t="shared" si="38"/>
        <v>19809.341634599205</v>
      </c>
      <c r="R147" s="48">
        <f t="shared" si="44"/>
        <v>0</v>
      </c>
      <c r="S147" s="85">
        <f t="shared" si="35"/>
        <v>0</v>
      </c>
    </row>
    <row r="148" spans="6:19" x14ac:dyDescent="0.25">
      <c r="F148" s="1">
        <v>144</v>
      </c>
      <c r="G148" s="3">
        <f t="shared" si="42"/>
        <v>12</v>
      </c>
      <c r="H148" s="3">
        <f t="shared" si="43"/>
        <v>67</v>
      </c>
      <c r="I148" s="38">
        <f t="shared" si="39"/>
        <v>1.9783315388433032E-3</v>
      </c>
      <c r="J148" s="58">
        <f t="shared" si="33"/>
        <v>0</v>
      </c>
      <c r="K148" s="1">
        <f t="shared" si="34"/>
        <v>7</v>
      </c>
      <c r="L148" s="3">
        <f t="shared" si="36"/>
        <v>0.85714285714285721</v>
      </c>
      <c r="M148" s="39">
        <f t="shared" si="37"/>
        <v>2.2374686890791473E-4</v>
      </c>
      <c r="N148" s="39">
        <f t="shared" si="41"/>
        <v>1.001754142024448</v>
      </c>
      <c r="O148" s="26">
        <v>2.4934013957977896E-3</v>
      </c>
      <c r="P148" s="48">
        <f t="shared" si="40"/>
        <v>4162617.4805796826</v>
      </c>
      <c r="Q148" s="48">
        <f t="shared" si="38"/>
        <v>21654.162716280873</v>
      </c>
      <c r="R148" s="48">
        <f t="shared" si="44"/>
        <v>21654.162716280873</v>
      </c>
      <c r="S148" s="85">
        <f t="shared" si="35"/>
        <v>693769.58009661338</v>
      </c>
    </row>
    <row r="149" spans="6:19" x14ac:dyDescent="0.25">
      <c r="F149" s="1">
        <v>145</v>
      </c>
      <c r="G149" s="3">
        <f t="shared" si="42"/>
        <v>12.083333333333334</v>
      </c>
      <c r="H149" s="3">
        <f t="shared" si="43"/>
        <v>67.083333333333329</v>
      </c>
      <c r="I149" s="38">
        <f t="shared" si="39"/>
        <v>1.9919207260341576E-3</v>
      </c>
      <c r="J149" s="58">
        <f t="shared" si="33"/>
        <v>0</v>
      </c>
      <c r="K149" s="1">
        <f t="shared" si="34"/>
        <v>0</v>
      </c>
      <c r="L149" s="3">
        <f t="shared" si="36"/>
        <v>1</v>
      </c>
      <c r="M149" s="39">
        <f t="shared" si="37"/>
        <v>2.5988113290487114E-4</v>
      </c>
      <c r="N149" s="39">
        <f t="shared" si="41"/>
        <v>1.0017315219305143</v>
      </c>
      <c r="O149" s="26">
        <v>1.7647798668141146E-3</v>
      </c>
      <c r="P149" s="48">
        <f t="shared" si="40"/>
        <v>4155454.0291238558</v>
      </c>
      <c r="Q149" s="48">
        <f t="shared" si="38"/>
        <v>1123.9538390152541</v>
      </c>
      <c r="R149" s="48">
        <f t="shared" si="44"/>
        <v>0</v>
      </c>
      <c r="S149" s="85">
        <f t="shared" si="35"/>
        <v>0</v>
      </c>
    </row>
    <row r="150" spans="6:19" x14ac:dyDescent="0.25">
      <c r="F150" s="1">
        <v>146</v>
      </c>
      <c r="G150" s="3">
        <f t="shared" si="42"/>
        <v>12.166666666666666</v>
      </c>
      <c r="H150" s="3">
        <f t="shared" si="43"/>
        <v>67.166666666666671</v>
      </c>
      <c r="I150" s="38">
        <f t="shared" si="39"/>
        <v>2.0055078862395437E-3</v>
      </c>
      <c r="J150" s="58">
        <f t="shared" si="33"/>
        <v>0</v>
      </c>
      <c r="K150" s="1">
        <f t="shared" si="34"/>
        <v>0</v>
      </c>
      <c r="L150" s="3">
        <f t="shared" si="36"/>
        <v>1</v>
      </c>
      <c r="M150" s="39">
        <f t="shared" si="37"/>
        <v>2.6032849277246584E-4</v>
      </c>
      <c r="N150" s="39">
        <f t="shared" si="41"/>
        <v>1.0017446573026219</v>
      </c>
      <c r="O150" s="26">
        <v>1.7646989029658222E-3</v>
      </c>
      <c r="P150" s="48">
        <f t="shared" si="40"/>
        <v>4170049.7912983685</v>
      </c>
      <c r="Q150" s="48">
        <f t="shared" si="38"/>
        <v>2245.9219894927792</v>
      </c>
      <c r="R150" s="48">
        <f t="shared" si="44"/>
        <v>0</v>
      </c>
      <c r="S150" s="85">
        <f t="shared" si="35"/>
        <v>0</v>
      </c>
    </row>
    <row r="151" spans="6:19" x14ac:dyDescent="0.25">
      <c r="F151" s="1">
        <v>147</v>
      </c>
      <c r="G151" s="3">
        <f t="shared" si="42"/>
        <v>12.25</v>
      </c>
      <c r="H151" s="3">
        <f t="shared" si="43"/>
        <v>67.25</v>
      </c>
      <c r="I151" s="38">
        <f t="shared" si="39"/>
        <v>2.0190930200914003E-3</v>
      </c>
      <c r="J151" s="58">
        <f t="shared" si="33"/>
        <v>0</v>
      </c>
      <c r="K151" s="1">
        <f t="shared" si="34"/>
        <v>0</v>
      </c>
      <c r="L151" s="3">
        <f t="shared" si="36"/>
        <v>1</v>
      </c>
      <c r="M151" s="39">
        <f t="shared" si="37"/>
        <v>2.5941860496603297E-4</v>
      </c>
      <c r="N151" s="39">
        <f t="shared" si="41"/>
        <v>1.0017591506248309</v>
      </c>
      <c r="O151" s="26">
        <v>1.7646180194181849E-3</v>
      </c>
      <c r="P151" s="48">
        <f t="shared" si="40"/>
        <v>4184757.0267869439</v>
      </c>
      <c r="Q151" s="48">
        <f t="shared" si="38"/>
        <v>3371.7793750429892</v>
      </c>
      <c r="R151" s="48">
        <f t="shared" si="44"/>
        <v>0</v>
      </c>
      <c r="S151" s="85">
        <f t="shared" si="35"/>
        <v>0</v>
      </c>
    </row>
    <row r="152" spans="6:19" x14ac:dyDescent="0.25">
      <c r="F152" s="1">
        <v>148</v>
      </c>
      <c r="G152" s="3">
        <f t="shared" si="42"/>
        <v>12.333333333333334</v>
      </c>
      <c r="H152" s="3">
        <f t="shared" si="43"/>
        <v>67.333333333333329</v>
      </c>
      <c r="I152" s="38">
        <f t="shared" si="39"/>
        <v>2.0326761282216665E-3</v>
      </c>
      <c r="J152" s="58">
        <f t="shared" si="33"/>
        <v>0</v>
      </c>
      <c r="K152" s="1">
        <f t="shared" si="34"/>
        <v>0</v>
      </c>
      <c r="L152" s="3">
        <f t="shared" si="36"/>
        <v>1</v>
      </c>
      <c r="M152" s="39">
        <f t="shared" si="37"/>
        <v>2.5850817887618227E-4</v>
      </c>
      <c r="N152" s="39">
        <f t="shared" si="41"/>
        <v>1.0017736424859414</v>
      </c>
      <c r="O152" s="26">
        <v>1.7645372160361994E-3</v>
      </c>
      <c r="P152" s="48">
        <f t="shared" si="40"/>
        <v>4199576.5460158661</v>
      </c>
      <c r="Q152" s="48">
        <f t="shared" si="38"/>
        <v>4501.5557806596762</v>
      </c>
      <c r="R152" s="48">
        <f t="shared" si="44"/>
        <v>0</v>
      </c>
      <c r="S152" s="85">
        <f t="shared" si="35"/>
        <v>0</v>
      </c>
    </row>
    <row r="153" spans="6:19" x14ac:dyDescent="0.25">
      <c r="F153" s="1">
        <v>149</v>
      </c>
      <c r="G153" s="3">
        <f t="shared" si="42"/>
        <v>12.416666666666666</v>
      </c>
      <c r="H153" s="3">
        <f t="shared" si="43"/>
        <v>67.416666666666671</v>
      </c>
      <c r="I153" s="38">
        <f t="shared" si="39"/>
        <v>2.0462572112616151E-3</v>
      </c>
      <c r="J153" s="58">
        <f t="shared" si="33"/>
        <v>0</v>
      </c>
      <c r="K153" s="1">
        <f t="shared" si="34"/>
        <v>0</v>
      </c>
      <c r="L153" s="3">
        <f t="shared" si="36"/>
        <v>1</v>
      </c>
      <c r="M153" s="39">
        <f t="shared" si="37"/>
        <v>2.5759724290574937E-4</v>
      </c>
      <c r="N153" s="39">
        <f t="shared" si="41"/>
        <v>1.0017881328581399</v>
      </c>
      <c r="O153" s="26">
        <v>1.7644564926897477E-3</v>
      </c>
      <c r="P153" s="48">
        <f t="shared" si="40"/>
        <v>4214509.1669422556</v>
      </c>
      <c r="Q153" s="48">
        <f t="shared" si="38"/>
        <v>5635.281206443964</v>
      </c>
      <c r="R153" s="48">
        <f t="shared" si="44"/>
        <v>0</v>
      </c>
      <c r="S153" s="85">
        <f t="shared" si="35"/>
        <v>0</v>
      </c>
    </row>
    <row r="154" spans="6:19" x14ac:dyDescent="0.25">
      <c r="F154" s="1">
        <v>150</v>
      </c>
      <c r="G154" s="3">
        <f t="shared" si="42"/>
        <v>12.5</v>
      </c>
      <c r="H154" s="3">
        <f t="shared" si="43"/>
        <v>67.5</v>
      </c>
      <c r="I154" s="38">
        <f t="shared" si="39"/>
        <v>2.0598362698429629E-3</v>
      </c>
      <c r="J154" s="58">
        <f t="shared" si="33"/>
        <v>0</v>
      </c>
      <c r="K154" s="1">
        <f t="shared" si="34"/>
        <v>0</v>
      </c>
      <c r="L154" s="3">
        <f t="shared" si="36"/>
        <v>1</v>
      </c>
      <c r="M154" s="39">
        <f t="shared" si="37"/>
        <v>2.5668582538407314E-4</v>
      </c>
      <c r="N154" s="39">
        <f t="shared" si="41"/>
        <v>1.0018026217136857</v>
      </c>
      <c r="O154" s="26">
        <v>1.7643758492524864E-3</v>
      </c>
      <c r="P154" s="48">
        <f t="shared" si="40"/>
        <v>4229555.7151254686</v>
      </c>
      <c r="Q154" s="48">
        <f t="shared" si="38"/>
        <v>6772.9858696067022</v>
      </c>
      <c r="R154" s="48">
        <f t="shared" si="44"/>
        <v>0</v>
      </c>
      <c r="S154" s="85">
        <f t="shared" si="35"/>
        <v>0</v>
      </c>
    </row>
    <row r="155" spans="6:19" x14ac:dyDescent="0.25">
      <c r="F155" s="1">
        <v>151</v>
      </c>
      <c r="G155" s="3">
        <f t="shared" si="42"/>
        <v>12.583333333333334</v>
      </c>
      <c r="H155" s="3">
        <f t="shared" si="43"/>
        <v>67.583333333333329</v>
      </c>
      <c r="I155" s="38">
        <f t="shared" si="39"/>
        <v>2.0734133045958725E-3</v>
      </c>
      <c r="J155" s="58">
        <f t="shared" si="33"/>
        <v>0</v>
      </c>
      <c r="K155" s="1">
        <f t="shared" si="34"/>
        <v>0</v>
      </c>
      <c r="L155" s="3">
        <f t="shared" si="36"/>
        <v>1</v>
      </c>
      <c r="M155" s="39">
        <f t="shared" si="37"/>
        <v>2.5577395456344298E-4</v>
      </c>
      <c r="N155" s="39">
        <f t="shared" si="41"/>
        <v>1.0018171090249122</v>
      </c>
      <c r="O155" s="26">
        <v>1.7642952855800864E-3</v>
      </c>
      <c r="P155" s="48">
        <f t="shared" si="40"/>
        <v>4244717.0237991735</v>
      </c>
      <c r="Q155" s="48">
        <f t="shared" si="38"/>
        <v>7914.7002064757107</v>
      </c>
      <c r="R155" s="48">
        <f t="shared" si="44"/>
        <v>0</v>
      </c>
      <c r="S155" s="85">
        <f t="shared" si="35"/>
        <v>0</v>
      </c>
    </row>
    <row r="156" spans="6:19" x14ac:dyDescent="0.25">
      <c r="F156" s="1">
        <v>152</v>
      </c>
      <c r="G156" s="3">
        <f t="shared" si="42"/>
        <v>12.666666666666666</v>
      </c>
      <c r="H156" s="3">
        <f t="shared" si="43"/>
        <v>67.666666666666671</v>
      </c>
      <c r="I156" s="38">
        <f t="shared" si="39"/>
        <v>2.0869883161513947E-3</v>
      </c>
      <c r="J156" s="58">
        <f t="shared" si="33"/>
        <v>0</v>
      </c>
      <c r="K156" s="1">
        <f t="shared" si="34"/>
        <v>0</v>
      </c>
      <c r="L156" s="3">
        <f t="shared" si="36"/>
        <v>1</v>
      </c>
      <c r="M156" s="39">
        <f t="shared" si="37"/>
        <v>2.5486165861909882E-4</v>
      </c>
      <c r="N156" s="39">
        <f t="shared" si="41"/>
        <v>1.0018315947642285</v>
      </c>
      <c r="O156" s="26">
        <v>1.7642148015484249E-3</v>
      </c>
      <c r="P156" s="48">
        <f t="shared" si="40"/>
        <v>4259993.9339443669</v>
      </c>
      <c r="Q156" s="48">
        <f t="shared" si="38"/>
        <v>9060.4548745466855</v>
      </c>
      <c r="R156" s="48">
        <f t="shared" si="44"/>
        <v>0</v>
      </c>
      <c r="S156" s="85">
        <f t="shared" si="35"/>
        <v>0</v>
      </c>
    </row>
    <row r="157" spans="6:19" x14ac:dyDescent="0.25">
      <c r="F157" s="1">
        <v>153</v>
      </c>
      <c r="G157" s="3">
        <f t="shared" si="42"/>
        <v>12.75</v>
      </c>
      <c r="H157" s="3">
        <f t="shared" si="43"/>
        <v>67.75</v>
      </c>
      <c r="I157" s="38">
        <f t="shared" si="39"/>
        <v>2.10056130513947E-3</v>
      </c>
      <c r="J157" s="58">
        <f t="shared" si="33"/>
        <v>0</v>
      </c>
      <c r="K157" s="1">
        <f t="shared" si="34"/>
        <v>0</v>
      </c>
      <c r="L157" s="3">
        <f t="shared" si="36"/>
        <v>1</v>
      </c>
      <c r="M157" s="39">
        <f t="shared" si="37"/>
        <v>2.5394896564745473E-4</v>
      </c>
      <c r="N157" s="39">
        <f t="shared" si="41"/>
        <v>1.0018460789041213</v>
      </c>
      <c r="O157" s="26">
        <v>1.7641343970307144E-3</v>
      </c>
      <c r="P157" s="48">
        <f t="shared" si="40"/>
        <v>4275387.2943630787</v>
      </c>
      <c r="Q157" s="48">
        <f t="shared" si="38"/>
        <v>10210.280754538742</v>
      </c>
      <c r="R157" s="48">
        <f t="shared" si="44"/>
        <v>0</v>
      </c>
      <c r="S157" s="85">
        <f t="shared" si="35"/>
        <v>0</v>
      </c>
    </row>
    <row r="158" spans="6:19" x14ac:dyDescent="0.25">
      <c r="F158" s="1">
        <v>154</v>
      </c>
      <c r="G158" s="3">
        <f t="shared" si="42"/>
        <v>12.833333333333334</v>
      </c>
      <c r="H158" s="3">
        <f t="shared" si="43"/>
        <v>67.833333333333329</v>
      </c>
      <c r="I158" s="38">
        <f t="shared" si="39"/>
        <v>2.1141322721904832E-3</v>
      </c>
      <c r="J158" s="58">
        <f t="shared" si="33"/>
        <v>0</v>
      </c>
      <c r="K158" s="1">
        <f t="shared" si="34"/>
        <v>0</v>
      </c>
      <c r="L158" s="3">
        <f t="shared" si="36"/>
        <v>1</v>
      </c>
      <c r="M158" s="39">
        <f t="shared" si="37"/>
        <v>2.5303590366387851E-4</v>
      </c>
      <c r="N158" s="39">
        <f t="shared" si="41"/>
        <v>1.0018605614171567</v>
      </c>
      <c r="O158" s="26">
        <v>1.764054071888177E-3</v>
      </c>
      <c r="P158" s="48">
        <f t="shared" si="40"/>
        <v>4290897.9617528291</v>
      </c>
      <c r="Q158" s="48">
        <f t="shared" si="38"/>
        <v>11364.208952463327</v>
      </c>
      <c r="R158" s="48">
        <f t="shared" si="44"/>
        <v>0</v>
      </c>
      <c r="S158" s="85">
        <f t="shared" si="35"/>
        <v>0</v>
      </c>
    </row>
    <row r="159" spans="6:19" x14ac:dyDescent="0.25">
      <c r="F159" s="1">
        <v>155</v>
      </c>
      <c r="G159" s="3">
        <f t="shared" si="42"/>
        <v>12.916666666666666</v>
      </c>
      <c r="H159" s="3">
        <f t="shared" si="43"/>
        <v>67.916666666666671</v>
      </c>
      <c r="I159" s="38">
        <f t="shared" si="39"/>
        <v>2.1277012179339305E-3</v>
      </c>
      <c r="J159" s="58">
        <f t="shared" si="33"/>
        <v>0</v>
      </c>
      <c r="K159" s="1">
        <f t="shared" si="34"/>
        <v>0</v>
      </c>
      <c r="L159" s="3">
        <f t="shared" si="36"/>
        <v>1</v>
      </c>
      <c r="M159" s="39">
        <f t="shared" si="37"/>
        <v>2.5212250060224761E-4</v>
      </c>
      <c r="N159" s="39">
        <f t="shared" si="41"/>
        <v>1.0018750422759801</v>
      </c>
      <c r="O159" s="26">
        <v>1.7639738259913607E-3</v>
      </c>
      <c r="P159" s="48">
        <f t="shared" si="40"/>
        <v>4306526.8007819802</v>
      </c>
      <c r="Q159" s="48">
        <f t="shared" si="38"/>
        <v>12522.270801726672</v>
      </c>
      <c r="R159" s="48">
        <f t="shared" si="44"/>
        <v>0</v>
      </c>
      <c r="S159" s="85">
        <f t="shared" si="35"/>
        <v>0</v>
      </c>
    </row>
    <row r="160" spans="6:19" x14ac:dyDescent="0.25">
      <c r="F160" s="1">
        <v>156</v>
      </c>
      <c r="G160" s="3">
        <f t="shared" si="42"/>
        <v>13</v>
      </c>
      <c r="H160" s="3">
        <f t="shared" si="43"/>
        <v>68</v>
      </c>
      <c r="I160" s="38">
        <f t="shared" si="39"/>
        <v>2.1412681429993086E-3</v>
      </c>
      <c r="J160" s="58">
        <f t="shared" si="33"/>
        <v>0</v>
      </c>
      <c r="K160" s="1">
        <f t="shared" si="34"/>
        <v>6.2</v>
      </c>
      <c r="L160" s="3">
        <f t="shared" si="36"/>
        <v>0.83870967741935487</v>
      </c>
      <c r="M160" s="39">
        <f t="shared" si="37"/>
        <v>2.5120878431317273E-4</v>
      </c>
      <c r="N160" s="39">
        <f t="shared" si="41"/>
        <v>1.001889521453319</v>
      </c>
      <c r="O160" s="26">
        <v>1.7638936592150323E-3</v>
      </c>
      <c r="P160" s="48">
        <f t="shared" si="40"/>
        <v>3625133.6060746061</v>
      </c>
      <c r="Q160" s="48">
        <f t="shared" si="38"/>
        <v>13684.49786524893</v>
      </c>
      <c r="R160" s="48">
        <f t="shared" si="44"/>
        <v>13684.49786524893</v>
      </c>
      <c r="S160" s="85">
        <f t="shared" si="35"/>
        <v>697141.07809127029</v>
      </c>
    </row>
    <row r="161" spans="6:19" x14ac:dyDescent="0.25">
      <c r="F161" s="1">
        <v>157</v>
      </c>
      <c r="G161" s="3">
        <f t="shared" si="42"/>
        <v>13.083333333333334</v>
      </c>
      <c r="H161" s="3">
        <f t="shared" si="43"/>
        <v>68.083333333333329</v>
      </c>
      <c r="I161" s="38">
        <f t="shared" si="39"/>
        <v>2.1548330480154476E-3</v>
      </c>
      <c r="J161" s="58">
        <f t="shared" si="33"/>
        <v>0</v>
      </c>
      <c r="K161" s="1">
        <f t="shared" si="34"/>
        <v>0</v>
      </c>
      <c r="L161" s="3">
        <f t="shared" si="36"/>
        <v>1</v>
      </c>
      <c r="M161" s="39">
        <f t="shared" si="37"/>
        <v>2.9834950487761525E-4</v>
      </c>
      <c r="N161" s="39">
        <f t="shared" si="41"/>
        <v>1.0018558406497649</v>
      </c>
      <c r="O161" s="26">
        <v>1.7638135714272973E-3</v>
      </c>
      <c r="P161" s="48">
        <f t="shared" si="40"/>
        <v>3624533.1267804531</v>
      </c>
      <c r="Q161" s="48">
        <f t="shared" si="38"/>
        <v>978.29115745262993</v>
      </c>
      <c r="R161" s="48">
        <f t="shared" si="44"/>
        <v>0</v>
      </c>
      <c r="S161" s="85">
        <f t="shared" si="35"/>
        <v>0</v>
      </c>
    </row>
    <row r="162" spans="6:19" x14ac:dyDescent="0.25">
      <c r="F162" s="1">
        <v>158</v>
      </c>
      <c r="G162" s="3">
        <f t="shared" si="42"/>
        <v>13.166666666666666</v>
      </c>
      <c r="H162" s="3">
        <f t="shared" si="43"/>
        <v>68.166666666666671</v>
      </c>
      <c r="I162" s="38">
        <f t="shared" si="39"/>
        <v>2.168395933611178E-3</v>
      </c>
      <c r="J162" s="58">
        <f t="shared" si="33"/>
        <v>0</v>
      </c>
      <c r="K162" s="1">
        <f t="shared" si="34"/>
        <v>0</v>
      </c>
      <c r="L162" s="3">
        <f t="shared" si="36"/>
        <v>1</v>
      </c>
      <c r="M162" s="39">
        <f t="shared" si="37"/>
        <v>2.9839885166227376E-4</v>
      </c>
      <c r="N162" s="39">
        <f t="shared" si="41"/>
        <v>1.0018693500350924</v>
      </c>
      <c r="O162" s="26">
        <v>1.7637335624962613E-3</v>
      </c>
      <c r="P162" s="48">
        <f t="shared" si="40"/>
        <v>3637713.3088462921</v>
      </c>
      <c r="Q162" s="48">
        <f t="shared" si="38"/>
        <v>1956.3758982372069</v>
      </c>
      <c r="R162" s="48">
        <f t="shared" si="44"/>
        <v>0</v>
      </c>
      <c r="S162" s="85">
        <f t="shared" si="35"/>
        <v>0</v>
      </c>
    </row>
    <row r="163" spans="6:19" x14ac:dyDescent="0.25">
      <c r="F163" s="1">
        <v>159</v>
      </c>
      <c r="G163" s="3">
        <f t="shared" si="42"/>
        <v>13.25</v>
      </c>
      <c r="H163" s="3">
        <f t="shared" si="43"/>
        <v>68.25</v>
      </c>
      <c r="I163" s="38">
        <f t="shared" si="39"/>
        <v>2.18195680041533E-3</v>
      </c>
      <c r="J163" s="58">
        <f t="shared" si="33"/>
        <v>0</v>
      </c>
      <c r="K163" s="1">
        <f t="shared" si="34"/>
        <v>0</v>
      </c>
      <c r="L163" s="3">
        <f t="shared" si="36"/>
        <v>1</v>
      </c>
      <c r="M163" s="39">
        <f t="shared" si="37"/>
        <v>2.9731945706279461E-4</v>
      </c>
      <c r="N163" s="39">
        <f t="shared" si="41"/>
        <v>1.0018839886051414</v>
      </c>
      <c r="O163" s="26">
        <v>1.7636536322922503E-3</v>
      </c>
      <c r="P163" s="48">
        <f t="shared" si="40"/>
        <v>3650994.4726014999</v>
      </c>
      <c r="Q163" s="48">
        <f t="shared" si="38"/>
        <v>2937.9728406660543</v>
      </c>
      <c r="R163" s="48">
        <f t="shared" si="44"/>
        <v>0</v>
      </c>
      <c r="S163" s="85">
        <f t="shared" si="35"/>
        <v>0</v>
      </c>
    </row>
    <row r="164" spans="6:19" x14ac:dyDescent="0.25">
      <c r="F164" s="1">
        <v>160</v>
      </c>
      <c r="G164" s="3">
        <f t="shared" si="42"/>
        <v>13.333333333333334</v>
      </c>
      <c r="H164" s="3">
        <f t="shared" si="43"/>
        <v>68.333333333333329</v>
      </c>
      <c r="I164" s="38">
        <f t="shared" si="39"/>
        <v>2.1955156490558458E-3</v>
      </c>
      <c r="J164" s="58">
        <f t="shared" si="33"/>
        <v>0</v>
      </c>
      <c r="K164" s="1">
        <f t="shared" si="34"/>
        <v>0</v>
      </c>
      <c r="L164" s="3">
        <f t="shared" si="36"/>
        <v>1</v>
      </c>
      <c r="M164" s="39">
        <f t="shared" si="37"/>
        <v>2.9623966279723746E-4</v>
      </c>
      <c r="N164" s="39">
        <f t="shared" si="41"/>
        <v>1.0018986255874431</v>
      </c>
      <c r="O164" s="26">
        <v>1.7635737806893648E-3</v>
      </c>
      <c r="P164" s="48">
        <f t="shared" si="40"/>
        <v>3664377.3671189896</v>
      </c>
      <c r="Q164" s="48">
        <f t="shared" si="38"/>
        <v>3923.1089538402898</v>
      </c>
      <c r="R164" s="48">
        <f t="shared" si="44"/>
        <v>0</v>
      </c>
      <c r="S164" s="85">
        <f t="shared" si="35"/>
        <v>0</v>
      </c>
    </row>
    <row r="165" spans="6:19" x14ac:dyDescent="0.25">
      <c r="F165" s="1">
        <v>161</v>
      </c>
      <c r="G165" s="3">
        <f t="shared" si="42"/>
        <v>13.416666666666666</v>
      </c>
      <c r="H165" s="3">
        <f t="shared" si="43"/>
        <v>68.416666666666671</v>
      </c>
      <c r="I165" s="38">
        <f t="shared" si="39"/>
        <v>2.2090724801604456E-3</v>
      </c>
      <c r="J165" s="58">
        <f t="shared" si="33"/>
        <v>0</v>
      </c>
      <c r="K165" s="1">
        <f t="shared" si="34"/>
        <v>0</v>
      </c>
      <c r="L165" s="3">
        <f t="shared" si="36"/>
        <v>1</v>
      </c>
      <c r="M165" s="39">
        <f t="shared" si="37"/>
        <v>2.9515950209058062E-4</v>
      </c>
      <c r="N165" s="39">
        <f t="shared" si="41"/>
        <v>1.0019132609493366</v>
      </c>
      <c r="O165" s="26">
        <v>1.7634940075590411E-3</v>
      </c>
      <c r="P165" s="48">
        <f t="shared" si="40"/>
        <v>3677862.7484654649</v>
      </c>
      <c r="Q165" s="48">
        <f t="shared" si="38"/>
        <v>4911.8114056777349</v>
      </c>
      <c r="R165" s="48">
        <f t="shared" si="44"/>
        <v>0</v>
      </c>
      <c r="S165" s="85">
        <f t="shared" si="35"/>
        <v>0</v>
      </c>
    </row>
    <row r="166" spans="6:19" x14ac:dyDescent="0.25">
      <c r="F166" s="1">
        <v>162</v>
      </c>
      <c r="G166" s="3">
        <f t="shared" si="42"/>
        <v>13.5</v>
      </c>
      <c r="H166" s="3">
        <f t="shared" si="43"/>
        <v>68.5</v>
      </c>
      <c r="I166" s="38">
        <f t="shared" si="39"/>
        <v>2.2226272943570713E-3</v>
      </c>
      <c r="J166" s="58">
        <f t="shared" si="33"/>
        <v>0</v>
      </c>
      <c r="K166" s="1">
        <f t="shared" si="34"/>
        <v>0</v>
      </c>
      <c r="L166" s="3">
        <f t="shared" si="36"/>
        <v>1</v>
      </c>
      <c r="M166" s="39">
        <f t="shared" si="37"/>
        <v>2.9407900806743825E-4</v>
      </c>
      <c r="N166" s="39">
        <f t="shared" si="41"/>
        <v>1.0019278946582597</v>
      </c>
      <c r="O166" s="26">
        <v>1.7634143127667201E-3</v>
      </c>
      <c r="P166" s="48">
        <f t="shared" si="40"/>
        <v>3691451.3797685993</v>
      </c>
      <c r="Q166" s="48">
        <f t="shared" si="38"/>
        <v>5904.1075647661737</v>
      </c>
      <c r="R166" s="48">
        <f t="shared" si="44"/>
        <v>0</v>
      </c>
      <c r="S166" s="85">
        <f t="shared" si="35"/>
        <v>0</v>
      </c>
    </row>
    <row r="167" spans="6:19" x14ac:dyDescent="0.25">
      <c r="F167" s="1">
        <v>163</v>
      </c>
      <c r="G167" s="3">
        <f t="shared" si="42"/>
        <v>13.583333333333334</v>
      </c>
      <c r="H167" s="3">
        <f t="shared" si="43"/>
        <v>68.583333333333329</v>
      </c>
      <c r="I167" s="38">
        <f t="shared" si="39"/>
        <v>2.2361800922729991E-3</v>
      </c>
      <c r="J167" s="58">
        <f t="shared" si="33"/>
        <v>0</v>
      </c>
      <c r="K167" s="1">
        <f t="shared" si="34"/>
        <v>0</v>
      </c>
      <c r="L167" s="3">
        <f t="shared" si="36"/>
        <v>1</v>
      </c>
      <c r="M167" s="39">
        <f t="shared" si="37"/>
        <v>2.9299821375095014E-4</v>
      </c>
      <c r="N167" s="39">
        <f t="shared" si="41"/>
        <v>1.0019425266817494</v>
      </c>
      <c r="O167" s="26">
        <v>1.7633346961929419E-3</v>
      </c>
      <c r="P167" s="48">
        <f t="shared" si="40"/>
        <v>3705144.0312850121</v>
      </c>
      <c r="Q167" s="48">
        <f t="shared" si="38"/>
        <v>6900.0250022462315</v>
      </c>
      <c r="R167" s="48">
        <f t="shared" si="44"/>
        <v>0</v>
      </c>
      <c r="S167" s="85">
        <f t="shared" si="35"/>
        <v>0</v>
      </c>
    </row>
    <row r="168" spans="6:19" x14ac:dyDescent="0.25">
      <c r="F168" s="1">
        <v>164</v>
      </c>
      <c r="G168" s="3">
        <f t="shared" si="42"/>
        <v>13.666666666666666</v>
      </c>
      <c r="H168" s="3">
        <f t="shared" si="43"/>
        <v>68.666666666666671</v>
      </c>
      <c r="I168" s="38">
        <f t="shared" si="39"/>
        <v>2.2497308745350608E-3</v>
      </c>
      <c r="J168" s="58">
        <f t="shared" si="33"/>
        <v>0</v>
      </c>
      <c r="K168" s="1">
        <f t="shared" si="34"/>
        <v>0</v>
      </c>
      <c r="L168" s="3">
        <f t="shared" si="36"/>
        <v>1</v>
      </c>
      <c r="M168" s="39">
        <f t="shared" si="37"/>
        <v>2.9191715206011715E-4</v>
      </c>
      <c r="N168" s="39">
        <f t="shared" si="41"/>
        <v>1.0019571569874453</v>
      </c>
      <c r="O168" s="26">
        <v>1.763255157705812E-3</v>
      </c>
      <c r="P168" s="48">
        <f t="shared" si="40"/>
        <v>3718941.4804688864</v>
      </c>
      <c r="Q168" s="48">
        <f t="shared" si="38"/>
        <v>7899.5914936967802</v>
      </c>
      <c r="R168" s="48">
        <f t="shared" si="44"/>
        <v>0</v>
      </c>
      <c r="S168" s="85">
        <f t="shared" si="35"/>
        <v>0</v>
      </c>
    </row>
    <row r="169" spans="6:19" x14ac:dyDescent="0.25">
      <c r="F169" s="1">
        <v>165</v>
      </c>
      <c r="G169" s="3">
        <f t="shared" si="42"/>
        <v>13.75</v>
      </c>
      <c r="H169" s="3">
        <f t="shared" si="43"/>
        <v>68.75</v>
      </c>
      <c r="I169" s="38">
        <f t="shared" si="39"/>
        <v>2.2632796417700884E-3</v>
      </c>
      <c r="J169" s="58">
        <f t="shared" si="33"/>
        <v>0</v>
      </c>
      <c r="K169" s="1">
        <f t="shared" si="34"/>
        <v>0</v>
      </c>
      <c r="L169" s="3">
        <f t="shared" si="36"/>
        <v>1</v>
      </c>
      <c r="M169" s="39">
        <f t="shared" si="37"/>
        <v>2.9083585580891302E-4</v>
      </c>
      <c r="N169" s="39">
        <f t="shared" si="41"/>
        <v>1.0019717855430896</v>
      </c>
      <c r="O169" s="26">
        <v>1.7631756971734358E-3</v>
      </c>
      <c r="P169" s="48">
        <f t="shared" si="40"/>
        <v>3732844.5120413713</v>
      </c>
      <c r="Q169" s="48">
        <f t="shared" si="38"/>
        <v>8902.8350210454391</v>
      </c>
      <c r="R169" s="48">
        <f t="shared" si="44"/>
        <v>0</v>
      </c>
      <c r="S169" s="85">
        <f t="shared" si="35"/>
        <v>0</v>
      </c>
    </row>
    <row r="170" spans="6:19" x14ac:dyDescent="0.25">
      <c r="F170" s="1">
        <v>166</v>
      </c>
      <c r="G170" s="3">
        <f t="shared" si="42"/>
        <v>13.833333333333334</v>
      </c>
      <c r="H170" s="3">
        <f t="shared" si="43"/>
        <v>68.833333333333329</v>
      </c>
      <c r="I170" s="38">
        <f t="shared" si="39"/>
        <v>2.2768263946044698E-3</v>
      </c>
      <c r="J170" s="58">
        <f t="shared" si="33"/>
        <v>0</v>
      </c>
      <c r="K170" s="1">
        <f t="shared" si="34"/>
        <v>0</v>
      </c>
      <c r="L170" s="3">
        <f t="shared" si="36"/>
        <v>1</v>
      </c>
      <c r="M170" s="39">
        <f t="shared" si="37"/>
        <v>2.8975435770450808E-4</v>
      </c>
      <c r="N170" s="39">
        <f t="shared" si="41"/>
        <v>1.0019864123165303</v>
      </c>
      <c r="O170" s="26">
        <v>1.7630963144754652E-3</v>
      </c>
      <c r="P170" s="48">
        <f t="shared" si="40"/>
        <v>3746853.91806078</v>
      </c>
      <c r="Q170" s="48">
        <f t="shared" si="38"/>
        <v>9909.7837745040251</v>
      </c>
      <c r="R170" s="48">
        <f t="shared" si="44"/>
        <v>0</v>
      </c>
      <c r="S170" s="85">
        <f t="shared" si="35"/>
        <v>0</v>
      </c>
    </row>
    <row r="171" spans="6:19" x14ac:dyDescent="0.25">
      <c r="F171" s="1">
        <v>167</v>
      </c>
      <c r="G171" s="3">
        <f t="shared" si="42"/>
        <v>13.916666666666666</v>
      </c>
      <c r="H171" s="3">
        <f t="shared" si="43"/>
        <v>68.916666666666671</v>
      </c>
      <c r="I171" s="38">
        <f t="shared" si="39"/>
        <v>2.2903711336641486E-3</v>
      </c>
      <c r="J171" s="58">
        <f t="shared" si="33"/>
        <v>0</v>
      </c>
      <c r="K171" s="1">
        <f t="shared" si="34"/>
        <v>0</v>
      </c>
      <c r="L171" s="3">
        <f t="shared" si="36"/>
        <v>1</v>
      </c>
      <c r="M171" s="39">
        <f t="shared" si="37"/>
        <v>2.8867269034504872E-4</v>
      </c>
      <c r="N171" s="39">
        <f t="shared" si="41"/>
        <v>1.002001037275722</v>
      </c>
      <c r="O171" s="26">
        <v>1.7630170094848907E-3</v>
      </c>
      <c r="P171" s="48">
        <f t="shared" si="40"/>
        <v>3760970.4979934818</v>
      </c>
      <c r="Q171" s="48">
        <f t="shared" si="38"/>
        <v>10920.466154512253</v>
      </c>
      <c r="R171" s="48">
        <f t="shared" si="44"/>
        <v>0</v>
      </c>
      <c r="S171" s="85">
        <f t="shared" si="35"/>
        <v>0</v>
      </c>
    </row>
    <row r="172" spans="6:19" x14ac:dyDescent="0.25">
      <c r="F172" s="1">
        <v>168</v>
      </c>
      <c r="G172" s="3">
        <f t="shared" si="42"/>
        <v>14</v>
      </c>
      <c r="H172" s="3">
        <f t="shared" si="43"/>
        <v>69</v>
      </c>
      <c r="I172" s="38">
        <f t="shared" si="39"/>
        <v>2.3039138595752906E-3</v>
      </c>
      <c r="J172" s="58">
        <f t="shared" si="33"/>
        <v>0</v>
      </c>
      <c r="K172" s="1">
        <f t="shared" si="34"/>
        <v>5.4</v>
      </c>
      <c r="L172" s="3">
        <f t="shared" si="36"/>
        <v>0.81481481481481488</v>
      </c>
      <c r="M172" s="39">
        <f t="shared" si="37"/>
        <v>2.8759088621854723E-4</v>
      </c>
      <c r="N172" s="39">
        <f t="shared" si="41"/>
        <v>1.002015660388728</v>
      </c>
      <c r="O172" s="26">
        <v>1.7629377820669312E-3</v>
      </c>
      <c r="P172" s="48">
        <f t="shared" si="40"/>
        <v>3076084.8627141584</v>
      </c>
      <c r="Q172" s="48">
        <f t="shared" si="38"/>
        <v>11934.910773699477</v>
      </c>
      <c r="R172" s="48">
        <f t="shared" si="44"/>
        <v>11934.910773699477</v>
      </c>
      <c r="S172" s="85">
        <f t="shared" si="35"/>
        <v>699110.19607139938</v>
      </c>
    </row>
    <row r="173" spans="6:19" x14ac:dyDescent="0.25">
      <c r="F173" s="1">
        <v>169</v>
      </c>
      <c r="G173" s="3">
        <f t="shared" si="42"/>
        <v>14.083333333333334</v>
      </c>
      <c r="H173" s="3">
        <f t="shared" si="43"/>
        <v>69.083333333333329</v>
      </c>
      <c r="I173" s="38">
        <f t="shared" si="39"/>
        <v>2.3174545729631735E-3</v>
      </c>
      <c r="J173" s="58">
        <f t="shared" si="33"/>
        <v>0</v>
      </c>
      <c r="K173" s="1">
        <f t="shared" si="34"/>
        <v>0</v>
      </c>
      <c r="L173" s="3">
        <f t="shared" si="36"/>
        <v>1</v>
      </c>
      <c r="M173" s="39">
        <f t="shared" si="37"/>
        <v>3.5149894377140001E-4</v>
      </c>
      <c r="N173" s="39">
        <f t="shared" si="41"/>
        <v>1.001965141046357</v>
      </c>
      <c r="O173" s="26">
        <v>1.7628586321034589E-3</v>
      </c>
      <c r="P173" s="48">
        <f t="shared" si="40"/>
        <v>3075583.7170061064</v>
      </c>
      <c r="Q173" s="48">
        <f t="shared" si="38"/>
        <v>829.67352125772095</v>
      </c>
      <c r="R173" s="48">
        <f t="shared" si="44"/>
        <v>0</v>
      </c>
      <c r="S173" s="85">
        <f t="shared" si="35"/>
        <v>0</v>
      </c>
    </row>
    <row r="174" spans="6:19" x14ac:dyDescent="0.25">
      <c r="F174" s="1">
        <v>170</v>
      </c>
      <c r="G174" s="3">
        <f t="shared" si="42"/>
        <v>14.166666666666666</v>
      </c>
      <c r="H174" s="3">
        <f t="shared" si="43"/>
        <v>69.166666666666671</v>
      </c>
      <c r="I174" s="38">
        <f t="shared" si="39"/>
        <v>2.3309932744528528E-3</v>
      </c>
      <c r="J174" s="58">
        <f t="shared" si="33"/>
        <v>0</v>
      </c>
      <c r="K174" s="1">
        <f t="shared" si="34"/>
        <v>0</v>
      </c>
      <c r="L174" s="3">
        <f t="shared" si="36"/>
        <v>1</v>
      </c>
      <c r="M174" s="39">
        <f t="shared" si="37"/>
        <v>3.5155610758819122E-4</v>
      </c>
      <c r="N174" s="39">
        <f t="shared" si="41"/>
        <v>1.0019786176919423</v>
      </c>
      <c r="O174" s="26">
        <v>1.7627795594656881E-3</v>
      </c>
      <c r="P174" s="48">
        <f t="shared" si="40"/>
        <v>3087101.4246977973</v>
      </c>
      <c r="Q174" s="48">
        <f t="shared" si="38"/>
        <v>1659.1746660515928</v>
      </c>
      <c r="R174" s="48">
        <f t="shared" si="44"/>
        <v>0</v>
      </c>
      <c r="S174" s="85">
        <f t="shared" si="35"/>
        <v>0</v>
      </c>
    </row>
    <row r="175" spans="6:19" x14ac:dyDescent="0.25">
      <c r="F175" s="1">
        <v>171</v>
      </c>
      <c r="G175" s="3">
        <f t="shared" si="42"/>
        <v>14.25</v>
      </c>
      <c r="H175" s="3">
        <f t="shared" si="43"/>
        <v>69.25</v>
      </c>
      <c r="I175" s="38">
        <f t="shared" si="39"/>
        <v>2.3445299646698281E-3</v>
      </c>
      <c r="J175" s="58">
        <f t="shared" si="33"/>
        <v>0</v>
      </c>
      <c r="K175" s="1">
        <f t="shared" si="34"/>
        <v>0</v>
      </c>
      <c r="L175" s="3">
        <f t="shared" si="36"/>
        <v>1</v>
      </c>
      <c r="M175" s="39">
        <f t="shared" si="37"/>
        <v>3.5024700506247619E-4</v>
      </c>
      <c r="N175" s="39">
        <f t="shared" si="41"/>
        <v>1.001993461795009</v>
      </c>
      <c r="O175" s="26">
        <v>1.7627005640299398E-3</v>
      </c>
      <c r="P175" s="48">
        <f t="shared" si="40"/>
        <v>3098707.9265601002</v>
      </c>
      <c r="Q175" s="48">
        <f t="shared" si="38"/>
        <v>2491.7448856990559</v>
      </c>
      <c r="R175" s="48">
        <f t="shared" si="44"/>
        <v>0</v>
      </c>
      <c r="S175" s="85">
        <f t="shared" si="35"/>
        <v>0</v>
      </c>
    </row>
    <row r="176" spans="6:19" x14ac:dyDescent="0.25">
      <c r="F176" s="1">
        <v>172</v>
      </c>
      <c r="G176" s="3">
        <f t="shared" si="42"/>
        <v>14.333333333333334</v>
      </c>
      <c r="H176" s="3">
        <f t="shared" si="43"/>
        <v>69.333333333333329</v>
      </c>
      <c r="I176" s="38">
        <f t="shared" si="39"/>
        <v>2.3580646442382669E-3</v>
      </c>
      <c r="J176" s="58">
        <f t="shared" si="33"/>
        <v>0</v>
      </c>
      <c r="K176" s="1">
        <f t="shared" si="34"/>
        <v>0</v>
      </c>
      <c r="L176" s="3">
        <f t="shared" si="36"/>
        <v>1</v>
      </c>
      <c r="M176" s="39">
        <f t="shared" si="37"/>
        <v>3.4893763587695581E-4</v>
      </c>
      <c r="N176" s="39">
        <f t="shared" si="41"/>
        <v>1.0020083041908592</v>
      </c>
      <c r="O176" s="26">
        <v>1.7626216456625432E-3</v>
      </c>
      <c r="P176" s="48">
        <f t="shared" si="40"/>
        <v>3110403.8933957722</v>
      </c>
      <c r="Q176" s="48">
        <f t="shared" si="38"/>
        <v>3327.4078844350183</v>
      </c>
      <c r="R176" s="48">
        <f t="shared" si="44"/>
        <v>0</v>
      </c>
      <c r="S176" s="85">
        <f t="shared" si="35"/>
        <v>0</v>
      </c>
    </row>
    <row r="177" spans="6:19" x14ac:dyDescent="0.25">
      <c r="F177" s="1">
        <v>173</v>
      </c>
      <c r="G177" s="3">
        <f t="shared" si="42"/>
        <v>14.416666666666666</v>
      </c>
      <c r="H177" s="3">
        <f t="shared" si="43"/>
        <v>69.416666666666671</v>
      </c>
      <c r="I177" s="38">
        <f t="shared" si="39"/>
        <v>2.3715973137827806E-3</v>
      </c>
      <c r="J177" s="58">
        <f t="shared" si="33"/>
        <v>0</v>
      </c>
      <c r="K177" s="1">
        <f t="shared" si="34"/>
        <v>0</v>
      </c>
      <c r="L177" s="3">
        <f t="shared" si="36"/>
        <v>1</v>
      </c>
      <c r="M177" s="39">
        <f t="shared" si="37"/>
        <v>3.4762804010668447E-4</v>
      </c>
      <c r="N177" s="39">
        <f t="shared" si="41"/>
        <v>1.0020231448399499</v>
      </c>
      <c r="O177" s="26">
        <v>1.7625428042469249E-3</v>
      </c>
      <c r="P177" s="48">
        <f t="shared" si="40"/>
        <v>3122190.002308568</v>
      </c>
      <c r="Q177" s="48">
        <f t="shared" si="38"/>
        <v>4166.1875445277883</v>
      </c>
      <c r="R177" s="48">
        <f t="shared" si="44"/>
        <v>0</v>
      </c>
      <c r="S177" s="85">
        <f t="shared" si="35"/>
        <v>0</v>
      </c>
    </row>
    <row r="178" spans="6:19" x14ac:dyDescent="0.25">
      <c r="F178" s="1">
        <v>174</v>
      </c>
      <c r="G178" s="3">
        <f t="shared" si="42"/>
        <v>14.5</v>
      </c>
      <c r="H178" s="3">
        <f t="shared" si="43"/>
        <v>69.5</v>
      </c>
      <c r="I178" s="38">
        <f t="shared" si="39"/>
        <v>2.3851279739270925E-3</v>
      </c>
      <c r="J178" s="58">
        <f t="shared" si="33"/>
        <v>0</v>
      </c>
      <c r="K178" s="1">
        <f t="shared" si="34"/>
        <v>0</v>
      </c>
      <c r="L178" s="3">
        <f t="shared" si="36"/>
        <v>1</v>
      </c>
      <c r="M178" s="39">
        <f t="shared" si="37"/>
        <v>3.4631825769460001E-4</v>
      </c>
      <c r="N178" s="39">
        <f t="shared" si="41"/>
        <v>1.0020379837028681</v>
      </c>
      <c r="O178" s="26">
        <v>1.7624640396576297E-3</v>
      </c>
      <c r="P178" s="48">
        <f t="shared" si="40"/>
        <v>3134066.9367645159</v>
      </c>
      <c r="Q178" s="48">
        <f t="shared" si="38"/>
        <v>5008.1079279470441</v>
      </c>
      <c r="R178" s="48">
        <f t="shared" si="44"/>
        <v>0</v>
      </c>
      <c r="S178" s="85">
        <f t="shared" si="35"/>
        <v>0</v>
      </c>
    </row>
    <row r="179" spans="6:19" x14ac:dyDescent="0.25">
      <c r="F179" s="1">
        <v>175</v>
      </c>
      <c r="G179" s="3">
        <f t="shared" si="42"/>
        <v>14.583333333333334</v>
      </c>
      <c r="H179" s="3">
        <f t="shared" si="43"/>
        <v>69.583333333333329</v>
      </c>
      <c r="I179" s="38">
        <f t="shared" si="39"/>
        <v>2.39865662529537E-3</v>
      </c>
      <c r="J179" s="58">
        <f t="shared" si="33"/>
        <v>0</v>
      </c>
      <c r="K179" s="1">
        <f t="shared" si="34"/>
        <v>0</v>
      </c>
      <c r="L179" s="3">
        <f t="shared" si="36"/>
        <v>1</v>
      </c>
      <c r="M179" s="39">
        <f t="shared" si="37"/>
        <v>3.4500832844819307E-4</v>
      </c>
      <c r="N179" s="39">
        <f t="shared" si="41"/>
        <v>1.0020528207403343</v>
      </c>
      <c r="O179" s="26">
        <v>1.7623853517634291E-3</v>
      </c>
      <c r="P179" s="48">
        <f t="shared" si="40"/>
        <v>3146035.3866538787</v>
      </c>
      <c r="Q179" s="48">
        <f t="shared" si="38"/>
        <v>5853.1932780494235</v>
      </c>
      <c r="R179" s="48">
        <f t="shared" si="44"/>
        <v>0</v>
      </c>
      <c r="S179" s="85">
        <f t="shared" si="35"/>
        <v>0</v>
      </c>
    </row>
    <row r="180" spans="6:19" x14ac:dyDescent="0.25">
      <c r="F180" s="1">
        <v>176</v>
      </c>
      <c r="G180" s="3">
        <f t="shared" si="42"/>
        <v>14.666666666666666</v>
      </c>
      <c r="H180" s="3">
        <f t="shared" si="43"/>
        <v>69.666666666666671</v>
      </c>
      <c r="I180" s="38">
        <f t="shared" si="39"/>
        <v>2.4121832685106703E-3</v>
      </c>
      <c r="J180" s="58">
        <f t="shared" si="33"/>
        <v>0</v>
      </c>
      <c r="K180" s="1">
        <f t="shared" si="34"/>
        <v>0</v>
      </c>
      <c r="L180" s="3">
        <f t="shared" si="36"/>
        <v>1</v>
      </c>
      <c r="M180" s="39">
        <f t="shared" si="37"/>
        <v>3.4369829203906299E-4</v>
      </c>
      <c r="N180" s="39">
        <f t="shared" si="41"/>
        <v>1.0020676559132022</v>
      </c>
      <c r="O180" s="26">
        <v>1.7623067404466397E-3</v>
      </c>
      <c r="P180" s="48">
        <f t="shared" si="40"/>
        <v>3158096.0483538401</v>
      </c>
      <c r="Q180" s="48">
        <f t="shared" si="38"/>
        <v>6701.468021289742</v>
      </c>
      <c r="R180" s="48">
        <f t="shared" si="44"/>
        <v>0</v>
      </c>
      <c r="S180" s="85">
        <f t="shared" si="35"/>
        <v>0</v>
      </c>
    </row>
    <row r="181" spans="6:19" x14ac:dyDescent="0.25">
      <c r="F181" s="1">
        <v>177</v>
      </c>
      <c r="G181" s="3">
        <f t="shared" si="42"/>
        <v>14.75</v>
      </c>
      <c r="H181" s="3">
        <f t="shared" si="43"/>
        <v>69.75</v>
      </c>
      <c r="I181" s="38">
        <f t="shared" si="39"/>
        <v>2.4257079041967167E-3</v>
      </c>
      <c r="J181" s="58">
        <f t="shared" si="33"/>
        <v>0</v>
      </c>
      <c r="K181" s="1">
        <f t="shared" si="34"/>
        <v>0</v>
      </c>
      <c r="L181" s="3">
        <f t="shared" si="36"/>
        <v>1</v>
      </c>
      <c r="M181" s="39">
        <f t="shared" si="37"/>
        <v>3.4238818799914306E-4</v>
      </c>
      <c r="N181" s="39">
        <f t="shared" si="41"/>
        <v>1.0020824891824636</v>
      </c>
      <c r="O181" s="26">
        <v>1.76222820558114E-3</v>
      </c>
      <c r="P181" s="48">
        <f t="shared" si="40"/>
        <v>3170249.6247918126</v>
      </c>
      <c r="Q181" s="48">
        <f t="shared" si="38"/>
        <v>7552.9567689382939</v>
      </c>
      <c r="R181" s="48">
        <f t="shared" si="44"/>
        <v>0</v>
      </c>
      <c r="S181" s="85">
        <f t="shared" si="35"/>
        <v>0</v>
      </c>
    </row>
    <row r="182" spans="6:19" x14ac:dyDescent="0.25">
      <c r="F182" s="1">
        <v>178</v>
      </c>
      <c r="G182" s="3">
        <f t="shared" si="42"/>
        <v>14.833333333333334</v>
      </c>
      <c r="H182" s="3">
        <f t="shared" si="43"/>
        <v>69.833333333333329</v>
      </c>
      <c r="I182" s="38">
        <f t="shared" si="39"/>
        <v>2.439230532975678E-3</v>
      </c>
      <c r="J182" s="58">
        <f t="shared" si="33"/>
        <v>0</v>
      </c>
      <c r="K182" s="1">
        <f t="shared" si="34"/>
        <v>0</v>
      </c>
      <c r="L182" s="3">
        <f t="shared" si="36"/>
        <v>1</v>
      </c>
      <c r="M182" s="39">
        <f t="shared" si="37"/>
        <v>3.4107805572003436E-4</v>
      </c>
      <c r="N182" s="39">
        <f t="shared" si="41"/>
        <v>1.002097320509248</v>
      </c>
      <c r="O182" s="26">
        <v>1.762149747042141E-3</v>
      </c>
      <c r="P182" s="48">
        <f t="shared" si="40"/>
        <v>3182496.8255094644</v>
      </c>
      <c r="Q182" s="48">
        <f t="shared" si="38"/>
        <v>8407.6843188195562</v>
      </c>
      <c r="R182" s="48">
        <f t="shared" si="44"/>
        <v>0</v>
      </c>
      <c r="S182" s="85">
        <f t="shared" si="35"/>
        <v>0</v>
      </c>
    </row>
    <row r="183" spans="6:19" x14ac:dyDescent="0.25">
      <c r="F183" s="1">
        <v>179</v>
      </c>
      <c r="G183" s="3">
        <f t="shared" si="42"/>
        <v>14.916666666666666</v>
      </c>
      <c r="H183" s="3">
        <f t="shared" si="43"/>
        <v>69.916666666666671</v>
      </c>
      <c r="I183" s="38">
        <f t="shared" si="39"/>
        <v>2.4527511554706116E-3</v>
      </c>
      <c r="J183" s="58">
        <f t="shared" si="33"/>
        <v>0</v>
      </c>
      <c r="K183" s="1">
        <f t="shared" si="34"/>
        <v>0</v>
      </c>
      <c r="L183" s="3">
        <f t="shared" si="36"/>
        <v>1</v>
      </c>
      <c r="M183" s="39">
        <f t="shared" si="37"/>
        <v>3.3976793445011921E-4</v>
      </c>
      <c r="N183" s="39">
        <f t="shared" si="41"/>
        <v>1.0021121498548267</v>
      </c>
      <c r="O183" s="26">
        <v>1.7620713647032993E-3</v>
      </c>
      <c r="P183" s="48">
        <f t="shared" si="40"/>
        <v>3194838.3667274332</v>
      </c>
      <c r="Q183" s="48">
        <f t="shared" si="38"/>
        <v>9265.6756570664311</v>
      </c>
      <c r="R183" s="48">
        <f t="shared" si="44"/>
        <v>0</v>
      </c>
      <c r="S183" s="85">
        <f t="shared" si="35"/>
        <v>0</v>
      </c>
    </row>
    <row r="184" spans="6:19" x14ac:dyDescent="0.25">
      <c r="F184" s="1">
        <v>180</v>
      </c>
      <c r="G184" s="3">
        <f t="shared" si="42"/>
        <v>15</v>
      </c>
      <c r="H184" s="3">
        <f t="shared" si="43"/>
        <v>70</v>
      </c>
      <c r="I184" s="38">
        <f t="shared" si="39"/>
        <v>2.4662697723036864E-3</v>
      </c>
      <c r="J184" s="58">
        <f t="shared" si="33"/>
        <v>0</v>
      </c>
      <c r="K184" s="1">
        <f t="shared" si="34"/>
        <v>4.5999999999999996</v>
      </c>
      <c r="L184" s="3">
        <f t="shared" si="36"/>
        <v>0.78260869565217384</v>
      </c>
      <c r="M184" s="39">
        <f t="shared" si="37"/>
        <v>3.3845786329345096E-4</v>
      </c>
      <c r="N184" s="39">
        <f t="shared" si="41"/>
        <v>1.0021269771806127</v>
      </c>
      <c r="O184" s="26">
        <v>1.7619930584475973E-3</v>
      </c>
      <c r="P184" s="48">
        <f t="shared" si="40"/>
        <v>2510041.2819736549</v>
      </c>
      <c r="Q184" s="48">
        <f t="shared" si="38"/>
        <v>10126.955959896908</v>
      </c>
      <c r="R184" s="48">
        <f t="shared" si="44"/>
        <v>10126.955959896908</v>
      </c>
      <c r="S184" s="85">
        <f t="shared" si="35"/>
        <v>697233.68943712674</v>
      </c>
    </row>
    <row r="185" spans="6:19" x14ac:dyDescent="0.25">
      <c r="F185" s="1">
        <v>181</v>
      </c>
      <c r="G185" s="3">
        <f t="shared" si="42"/>
        <v>15.083333333333334</v>
      </c>
      <c r="H185" s="3">
        <f t="shared" si="43"/>
        <v>70.083333333333329</v>
      </c>
      <c r="I185" s="38">
        <f t="shared" si="39"/>
        <v>2.4797863840968493E-3</v>
      </c>
      <c r="J185" s="58">
        <f t="shared" si="33"/>
        <v>0</v>
      </c>
      <c r="K185" s="1">
        <f t="shared" si="34"/>
        <v>0</v>
      </c>
      <c r="L185" s="3">
        <f t="shared" si="36"/>
        <v>1</v>
      </c>
      <c r="M185" s="39">
        <f t="shared" si="37"/>
        <v>4.3057865337603474E-4</v>
      </c>
      <c r="N185" s="39">
        <f t="shared" si="41"/>
        <v>1.0020481399876389</v>
      </c>
      <c r="O185" s="26">
        <v>1.7619148281486918E-3</v>
      </c>
      <c r="P185" s="48">
        <f t="shared" si="40"/>
        <v>2509448.1579420115</v>
      </c>
      <c r="Q185" s="48">
        <f t="shared" si="38"/>
        <v>676.63927995813435</v>
      </c>
      <c r="R185" s="48">
        <f t="shared" si="44"/>
        <v>0</v>
      </c>
      <c r="S185" s="85">
        <f t="shared" si="35"/>
        <v>0</v>
      </c>
    </row>
    <row r="186" spans="6:19" x14ac:dyDescent="0.25">
      <c r="F186" s="1">
        <v>182</v>
      </c>
      <c r="G186" s="3">
        <f t="shared" si="42"/>
        <v>15.166666666666666</v>
      </c>
      <c r="H186" s="3">
        <f t="shared" si="43"/>
        <v>70.166666666666671</v>
      </c>
      <c r="I186" s="38">
        <f t="shared" si="39"/>
        <v>2.4933009914716031E-3</v>
      </c>
      <c r="J186" s="58">
        <f t="shared" si="33"/>
        <v>0</v>
      </c>
      <c r="K186" s="1">
        <f t="shared" si="34"/>
        <v>0</v>
      </c>
      <c r="L186" s="3">
        <f t="shared" si="36"/>
        <v>1</v>
      </c>
      <c r="M186" s="39">
        <f t="shared" si="37"/>
        <v>4.3068018276160025E-4</v>
      </c>
      <c r="N186" s="39">
        <f t="shared" si="41"/>
        <v>1.0020615469933833</v>
      </c>
      <c r="O186" s="26">
        <v>1.7618366736853464E-3</v>
      </c>
      <c r="P186" s="48">
        <f t="shared" si="40"/>
        <v>2519051.8556319266</v>
      </c>
      <c r="Q186" s="48">
        <f t="shared" si="38"/>
        <v>1353.0886626504134</v>
      </c>
      <c r="R186" s="48">
        <f t="shared" si="44"/>
        <v>0</v>
      </c>
      <c r="S186" s="85">
        <f t="shared" si="35"/>
        <v>0</v>
      </c>
    </row>
    <row r="187" spans="6:19" x14ac:dyDescent="0.25">
      <c r="F187" s="1">
        <v>183</v>
      </c>
      <c r="G187" s="3">
        <f t="shared" si="42"/>
        <v>15.25</v>
      </c>
      <c r="H187" s="3">
        <f t="shared" si="43"/>
        <v>70.25</v>
      </c>
      <c r="I187" s="38">
        <f t="shared" si="39"/>
        <v>2.5068135950498949E-3</v>
      </c>
      <c r="J187" s="58">
        <f t="shared" si="33"/>
        <v>0</v>
      </c>
      <c r="K187" s="1">
        <f t="shared" si="34"/>
        <v>0</v>
      </c>
      <c r="L187" s="3">
        <f t="shared" si="36"/>
        <v>1</v>
      </c>
      <c r="M187" s="39">
        <f t="shared" si="37"/>
        <v>4.2904211394545477E-4</v>
      </c>
      <c r="N187" s="39">
        <f t="shared" si="41"/>
        <v>1.0020766959525003</v>
      </c>
      <c r="O187" s="26">
        <v>1.7617585949321057E-3</v>
      </c>
      <c r="P187" s="48">
        <f t="shared" si="40"/>
        <v>2528730.3379785763</v>
      </c>
      <c r="Q187" s="48">
        <f t="shared" si="38"/>
        <v>2032.0967350845135</v>
      </c>
      <c r="R187" s="48">
        <f t="shared" si="44"/>
        <v>0</v>
      </c>
      <c r="S187" s="85">
        <f t="shared" si="35"/>
        <v>0</v>
      </c>
    </row>
    <row r="188" spans="6:19" x14ac:dyDescent="0.25">
      <c r="F188" s="1">
        <v>184</v>
      </c>
      <c r="G188" s="3">
        <f t="shared" si="42"/>
        <v>15.333333333333334</v>
      </c>
      <c r="H188" s="3">
        <f t="shared" si="43"/>
        <v>70.333333333333329</v>
      </c>
      <c r="I188" s="38">
        <f t="shared" si="39"/>
        <v>2.5203241954523392E-3</v>
      </c>
      <c r="J188" s="58">
        <f t="shared" si="33"/>
        <v>0</v>
      </c>
      <c r="K188" s="1">
        <f t="shared" si="34"/>
        <v>0</v>
      </c>
      <c r="L188" s="3">
        <f t="shared" si="36"/>
        <v>1</v>
      </c>
      <c r="M188" s="39">
        <f t="shared" si="37"/>
        <v>4.274038478022657E-4</v>
      </c>
      <c r="N188" s="39">
        <f t="shared" si="41"/>
        <v>1.0020918431513912</v>
      </c>
      <c r="O188" s="26">
        <v>1.7616805917681777E-3</v>
      </c>
      <c r="P188" s="48">
        <f t="shared" si="40"/>
        <v>2538484.1791506037</v>
      </c>
      <c r="Q188" s="48">
        <f t="shared" si="38"/>
        <v>2713.6834542940464</v>
      </c>
      <c r="R188" s="48">
        <f t="shared" si="44"/>
        <v>0</v>
      </c>
      <c r="S188" s="85">
        <f t="shared" si="35"/>
        <v>0</v>
      </c>
    </row>
    <row r="189" spans="6:19" x14ac:dyDescent="0.25">
      <c r="F189" s="1">
        <v>185</v>
      </c>
      <c r="G189" s="3">
        <f t="shared" si="42"/>
        <v>15.416666666666666</v>
      </c>
      <c r="H189" s="3">
        <f t="shared" si="43"/>
        <v>70.416666666666671</v>
      </c>
      <c r="I189" s="38">
        <f t="shared" si="39"/>
        <v>2.5338327932999949E-3</v>
      </c>
      <c r="J189" s="58">
        <f t="shared" si="33"/>
        <v>0</v>
      </c>
      <c r="K189" s="1">
        <f t="shared" si="34"/>
        <v>0</v>
      </c>
      <c r="L189" s="3">
        <f t="shared" si="36"/>
        <v>1</v>
      </c>
      <c r="M189" s="39">
        <f t="shared" si="37"/>
        <v>4.2576543496042341E-4</v>
      </c>
      <c r="N189" s="39">
        <f t="shared" si="41"/>
        <v>1.0021069885399183</v>
      </c>
      <c r="O189" s="26">
        <v>1.7616026640749904E-3</v>
      </c>
      <c r="P189" s="48">
        <f t="shared" si="40"/>
        <v>2548313.9587499327</v>
      </c>
      <c r="Q189" s="48">
        <f t="shared" si="38"/>
        <v>3397.8689296777461</v>
      </c>
      <c r="R189" s="48">
        <f t="shared" si="44"/>
        <v>0</v>
      </c>
      <c r="S189" s="85">
        <f t="shared" si="35"/>
        <v>0</v>
      </c>
    </row>
    <row r="190" spans="6:19" x14ac:dyDescent="0.25">
      <c r="F190" s="1">
        <v>186</v>
      </c>
      <c r="G190" s="3">
        <f t="shared" si="42"/>
        <v>15.5</v>
      </c>
      <c r="H190" s="3">
        <f t="shared" si="43"/>
        <v>70.5</v>
      </c>
      <c r="I190" s="38">
        <f t="shared" si="39"/>
        <v>2.5473393892132545E-3</v>
      </c>
      <c r="J190" s="58">
        <f t="shared" si="33"/>
        <v>0</v>
      </c>
      <c r="K190" s="1">
        <f t="shared" si="34"/>
        <v>0</v>
      </c>
      <c r="L190" s="3">
        <f t="shared" si="36"/>
        <v>1</v>
      </c>
      <c r="M190" s="39">
        <f t="shared" si="37"/>
        <v>4.2412692587467937E-4</v>
      </c>
      <c r="N190" s="39">
        <f t="shared" si="41"/>
        <v>1.0021221320681142</v>
      </c>
      <c r="O190" s="26">
        <v>1.7615248117224258E-3</v>
      </c>
      <c r="P190" s="48">
        <f t="shared" si="40"/>
        <v>2558220.2618652196</v>
      </c>
      <c r="Q190" s="48">
        <f t="shared" si="38"/>
        <v>4084.6734244364266</v>
      </c>
      <c r="R190" s="48">
        <f t="shared" si="44"/>
        <v>0</v>
      </c>
      <c r="S190" s="85">
        <f t="shared" si="35"/>
        <v>0</v>
      </c>
    </row>
    <row r="191" spans="6:19" x14ac:dyDescent="0.25">
      <c r="F191" s="1">
        <v>187</v>
      </c>
      <c r="G191" s="3">
        <f t="shared" si="42"/>
        <v>15.583333333333334</v>
      </c>
      <c r="H191" s="3">
        <f t="shared" si="43"/>
        <v>70.583333333333329</v>
      </c>
      <c r="I191" s="38">
        <f t="shared" si="39"/>
        <v>2.5608439838125108E-3</v>
      </c>
      <c r="J191" s="58">
        <f t="shared" si="33"/>
        <v>0</v>
      </c>
      <c r="K191" s="1">
        <f t="shared" si="34"/>
        <v>0</v>
      </c>
      <c r="L191" s="3">
        <f t="shared" si="36"/>
        <v>1</v>
      </c>
      <c r="M191" s="39">
        <f t="shared" si="37"/>
        <v>4.2248837082303758E-4</v>
      </c>
      <c r="N191" s="39">
        <f t="shared" si="41"/>
        <v>1.0021372736861869</v>
      </c>
      <c r="O191" s="26">
        <v>1.761447034601904E-3</v>
      </c>
      <c r="P191" s="48">
        <f t="shared" si="40"/>
        <v>2568203.6791259805</v>
      </c>
      <c r="Q191" s="48">
        <f t="shared" si="38"/>
        <v>4774.1173570369392</v>
      </c>
      <c r="R191" s="48">
        <f t="shared" si="44"/>
        <v>0</v>
      </c>
      <c r="S191" s="85">
        <f t="shared" si="35"/>
        <v>0</v>
      </c>
    </row>
    <row r="192" spans="6:19" x14ac:dyDescent="0.25">
      <c r="F192" s="1">
        <v>188</v>
      </c>
      <c r="G192" s="3">
        <f t="shared" si="42"/>
        <v>15.666666666666666</v>
      </c>
      <c r="H192" s="3">
        <f t="shared" si="43"/>
        <v>70.666666666666671</v>
      </c>
      <c r="I192" s="38">
        <f t="shared" si="39"/>
        <v>2.5743465777174901E-3</v>
      </c>
      <c r="J192" s="58">
        <f t="shared" si="33"/>
        <v>0</v>
      </c>
      <c r="K192" s="1">
        <f t="shared" si="34"/>
        <v>0</v>
      </c>
      <c r="L192" s="3">
        <f t="shared" si="36"/>
        <v>1</v>
      </c>
      <c r="M192" s="39">
        <f t="shared" si="37"/>
        <v>4.208498199056443E-4</v>
      </c>
      <c r="N192" s="39">
        <f t="shared" si="41"/>
        <v>1.0021524133445183</v>
      </c>
      <c r="O192" s="26">
        <v>1.7613693325799762E-3</v>
      </c>
      <c r="P192" s="48">
        <f t="shared" si="40"/>
        <v>2578264.8067571814</v>
      </c>
      <c r="Q192" s="48">
        <f t="shared" si="38"/>
        <v>5466.2213026723693</v>
      </c>
      <c r="R192" s="48">
        <f t="shared" si="44"/>
        <v>0</v>
      </c>
      <c r="S192" s="85">
        <f t="shared" si="35"/>
        <v>0</v>
      </c>
    </row>
    <row r="193" spans="6:19" x14ac:dyDescent="0.25">
      <c r="F193" s="1">
        <v>189</v>
      </c>
      <c r="G193" s="3">
        <f t="shared" si="42"/>
        <v>15.75</v>
      </c>
      <c r="H193" s="3">
        <f t="shared" si="43"/>
        <v>70.75</v>
      </c>
      <c r="I193" s="38">
        <f t="shared" si="39"/>
        <v>2.587847171547919E-3</v>
      </c>
      <c r="J193" s="58">
        <f t="shared" si="33"/>
        <v>0</v>
      </c>
      <c r="K193" s="1">
        <f t="shared" si="34"/>
        <v>0</v>
      </c>
      <c r="L193" s="3">
        <f t="shared" si="36"/>
        <v>1</v>
      </c>
      <c r="M193" s="39">
        <f t="shared" si="37"/>
        <v>4.1921132303990305E-4</v>
      </c>
      <c r="N193" s="39">
        <f t="shared" si="41"/>
        <v>1.0021675509936714</v>
      </c>
      <c r="O193" s="26">
        <v>1.7612917055442878E-3</v>
      </c>
      <c r="P193" s="48">
        <f t="shared" si="40"/>
        <v>2588404.2466345578</v>
      </c>
      <c r="Q193" s="48">
        <f t="shared" si="38"/>
        <v>6161.0059947546097</v>
      </c>
      <c r="R193" s="48">
        <f t="shared" si="44"/>
        <v>0</v>
      </c>
      <c r="S193" s="85">
        <f t="shared" si="35"/>
        <v>0</v>
      </c>
    </row>
    <row r="194" spans="6:19" x14ac:dyDescent="0.25">
      <c r="F194" s="1">
        <v>190</v>
      </c>
      <c r="G194" s="3">
        <f t="shared" si="42"/>
        <v>15.833333333333334</v>
      </c>
      <c r="H194" s="3">
        <f t="shared" si="43"/>
        <v>70.833333333333329</v>
      </c>
      <c r="I194" s="38">
        <f t="shared" si="39"/>
        <v>2.6013457659233019E-3</v>
      </c>
      <c r="J194" s="58">
        <f t="shared" si="33"/>
        <v>0</v>
      </c>
      <c r="K194" s="1">
        <f t="shared" si="34"/>
        <v>0</v>
      </c>
      <c r="L194" s="3">
        <f t="shared" si="36"/>
        <v>1</v>
      </c>
      <c r="M194" s="39">
        <f t="shared" si="37"/>
        <v>4.1757292995936446E-4</v>
      </c>
      <c r="N194" s="39">
        <f t="shared" si="41"/>
        <v>1.0021826865843906</v>
      </c>
      <c r="O194" s="26">
        <v>1.7612141533689396E-3</v>
      </c>
      <c r="P194" s="48">
        <f t="shared" si="40"/>
        <v>2598622.6063404465</v>
      </c>
      <c r="Q194" s="48">
        <f t="shared" si="38"/>
        <v>6858.4923264080062</v>
      </c>
      <c r="R194" s="48">
        <f t="shared" si="44"/>
        <v>0</v>
      </c>
      <c r="S194" s="85">
        <f t="shared" si="35"/>
        <v>0</v>
      </c>
    </row>
    <row r="195" spans="6:19" x14ac:dyDescent="0.25">
      <c r="F195" s="1">
        <v>191</v>
      </c>
      <c r="G195" s="3">
        <f t="shared" si="42"/>
        <v>15.916666666666666</v>
      </c>
      <c r="H195" s="3">
        <f t="shared" si="43"/>
        <v>70.916666666666671</v>
      </c>
      <c r="I195" s="38">
        <f t="shared" si="39"/>
        <v>2.6148423614624772E-3</v>
      </c>
      <c r="J195" s="58">
        <f t="shared" si="33"/>
        <v>0</v>
      </c>
      <c r="K195" s="1">
        <f t="shared" si="34"/>
        <v>0</v>
      </c>
      <c r="L195" s="3">
        <f t="shared" si="36"/>
        <v>1</v>
      </c>
      <c r="M195" s="39">
        <f t="shared" si="37"/>
        <v>4.1593469021061757E-4</v>
      </c>
      <c r="N195" s="39">
        <f t="shared" si="41"/>
        <v>1.0021978200676043</v>
      </c>
      <c r="O195" s="26">
        <v>1.7611366759360259E-3</v>
      </c>
      <c r="P195" s="48">
        <f t="shared" si="40"/>
        <v>2608920.4992202828</v>
      </c>
      <c r="Q195" s="48">
        <f t="shared" si="38"/>
        <v>7558.7013519862276</v>
      </c>
      <c r="R195" s="48">
        <f t="shared" si="44"/>
        <v>0</v>
      </c>
      <c r="S195" s="85">
        <f t="shared" si="35"/>
        <v>0</v>
      </c>
    </row>
    <row r="196" spans="6:19" x14ac:dyDescent="0.25">
      <c r="F196" s="1">
        <v>192</v>
      </c>
      <c r="G196" s="3">
        <f t="shared" si="42"/>
        <v>16</v>
      </c>
      <c r="H196" s="3">
        <f t="shared" si="43"/>
        <v>71</v>
      </c>
      <c r="I196" s="38">
        <f t="shared" si="39"/>
        <v>2.6283369587845051E-3</v>
      </c>
      <c r="J196" s="58">
        <f t="shared" ref="J196:J232" si="45">$D$18*(INT(G196)=G196)*(G196&lt;$D$17)*(1+$C$28)^FLOOR(G196,1)</f>
        <v>0</v>
      </c>
      <c r="K196" s="1">
        <f t="shared" ref="K196:K232" si="46">IFERROR(INDEX($C$32:$C$41,MATCH(H196,$B$32:$B$41,0)),0)</f>
        <v>3.6999999999999997</v>
      </c>
      <c r="L196" s="3">
        <f t="shared" si="36"/>
        <v>0.72972972972972971</v>
      </c>
      <c r="M196" s="39">
        <f t="shared" si="37"/>
        <v>4.1429665315018127E-4</v>
      </c>
      <c r="N196" s="39">
        <f t="shared" si="41"/>
        <v>1.0022129513944289</v>
      </c>
      <c r="O196" s="26">
        <v>1.7610592731300834E-3</v>
      </c>
      <c r="P196" s="48">
        <f t="shared" si="40"/>
        <v>1911380.0189154651</v>
      </c>
      <c r="Q196" s="48">
        <f t="shared" si="38"/>
        <v>8261.6542886019179</v>
      </c>
      <c r="R196" s="48">
        <f t="shared" si="44"/>
        <v>8261.6542886019179</v>
      </c>
      <c r="S196" s="85">
        <f t="shared" ref="S196:S219" si="47">((P195-R195)*N196*(1+O196)+J196)*(1-L196)</f>
        <v>707918.52552424639</v>
      </c>
    </row>
    <row r="197" spans="6:19" x14ac:dyDescent="0.25">
      <c r="F197" s="1">
        <v>193</v>
      </c>
      <c r="G197" s="3">
        <f t="shared" si="42"/>
        <v>16.083333333333332</v>
      </c>
      <c r="H197" s="3">
        <f t="shared" si="43"/>
        <v>71.083333333333329</v>
      </c>
      <c r="I197" s="38">
        <f t="shared" si="39"/>
        <v>2.641829558507558E-3</v>
      </c>
      <c r="J197" s="58">
        <f t="shared" si="45"/>
        <v>0</v>
      </c>
      <c r="K197" s="1">
        <f t="shared" si="46"/>
        <v>0</v>
      </c>
      <c r="L197" s="3">
        <f t="shared" ref="L197:L232" si="48">IF(K197&lt;&gt;0,(1-1/K197),1)</f>
        <v>1</v>
      </c>
      <c r="M197" s="39">
        <f t="shared" ref="M197:M232" si="49">(1+$C$25*MIN(1,$C$27/P196)+$C$26/P196)^(G197-G196)-1</f>
        <v>5.6502153222770524E-4</v>
      </c>
      <c r="N197" s="39">
        <f t="shared" si="41"/>
        <v>1.0020753153356947</v>
      </c>
      <c r="O197" s="26">
        <v>1.7609819448205499E-3</v>
      </c>
      <c r="P197" s="48">
        <f t="shared" si="40"/>
        <v>1910426.2475563213</v>
      </c>
      <c r="Q197" s="48">
        <f t="shared" ref="Q197:Q232" si="50">Q196-R196+P196*O197*$C$24</f>
        <v>514.98357255913697</v>
      </c>
      <c r="R197" s="48">
        <f t="shared" si="44"/>
        <v>0</v>
      </c>
      <c r="S197" s="85">
        <f t="shared" si="47"/>
        <v>0</v>
      </c>
    </row>
    <row r="198" spans="6:19" x14ac:dyDescent="0.25">
      <c r="F198" s="1">
        <v>194</v>
      </c>
      <c r="G198" s="3">
        <f t="shared" si="42"/>
        <v>16.166666666666668</v>
      </c>
      <c r="H198" s="3">
        <f t="shared" si="43"/>
        <v>71.166666666666671</v>
      </c>
      <c r="I198" s="38">
        <f t="shared" ref="I198:I232" si="51">((1+($D$44+($D$45-$D$44)*(H198-$D$21)/$D$17))^(G198-G197)-1)*(H198&gt;$D$21)</f>
        <v>2.6553201612500299E-3</v>
      </c>
      <c r="J198" s="58">
        <f t="shared" si="45"/>
        <v>0</v>
      </c>
      <c r="K198" s="1">
        <f t="shared" si="46"/>
        <v>0</v>
      </c>
      <c r="L198" s="3">
        <f t="shared" si="48"/>
        <v>1</v>
      </c>
      <c r="M198" s="39">
        <f t="shared" si="49"/>
        <v>5.6530274167898575E-4</v>
      </c>
      <c r="N198" s="39">
        <f t="shared" si="41"/>
        <v>1.0020885163598039</v>
      </c>
      <c r="O198" s="26">
        <v>1.7609046908970694E-3</v>
      </c>
      <c r="P198" s="48">
        <f t="shared" ref="P198:P232" si="52">((P197-R197)*N198*(1+O198)+J198)*L198</f>
        <v>1917787.3085025446</v>
      </c>
      <c r="Q198" s="48">
        <f t="shared" si="50"/>
        <v>1029.6875893221631</v>
      </c>
      <c r="R198" s="48">
        <f t="shared" si="44"/>
        <v>0</v>
      </c>
      <c r="S198" s="85">
        <f t="shared" si="47"/>
        <v>0</v>
      </c>
    </row>
    <row r="199" spans="6:19" x14ac:dyDescent="0.25">
      <c r="F199" s="1">
        <v>195</v>
      </c>
      <c r="G199" s="3">
        <f t="shared" si="42"/>
        <v>16.25</v>
      </c>
      <c r="H199" s="3">
        <f t="shared" si="43"/>
        <v>71.25</v>
      </c>
      <c r="I199" s="38">
        <f t="shared" si="51"/>
        <v>2.668808767629649E-3</v>
      </c>
      <c r="J199" s="58">
        <f t="shared" si="45"/>
        <v>0</v>
      </c>
      <c r="K199" s="1">
        <f t="shared" si="46"/>
        <v>0</v>
      </c>
      <c r="L199" s="3">
        <f t="shared" si="48"/>
        <v>1</v>
      </c>
      <c r="M199" s="39">
        <f t="shared" si="49"/>
        <v>5.6313963895759933E-4</v>
      </c>
      <c r="N199" s="39">
        <f t="shared" si="41"/>
        <v>1.0021041662166661</v>
      </c>
      <c r="O199" s="26">
        <v>1.7608275112375171E-3</v>
      </c>
      <c r="P199" s="48">
        <f t="shared" si="52"/>
        <v>1925206.6499647989</v>
      </c>
      <c r="Q199" s="48">
        <f t="shared" si="50"/>
        <v>1546.3521653097182</v>
      </c>
      <c r="R199" s="48">
        <f t="shared" si="44"/>
        <v>0</v>
      </c>
      <c r="S199" s="85">
        <f t="shared" si="47"/>
        <v>0</v>
      </c>
    </row>
    <row r="200" spans="6:19" x14ac:dyDescent="0.25">
      <c r="F200" s="1">
        <v>196</v>
      </c>
      <c r="G200" s="3">
        <f t="shared" si="42"/>
        <v>16.333333333333332</v>
      </c>
      <c r="H200" s="3">
        <f t="shared" si="43"/>
        <v>71.333333333333329</v>
      </c>
      <c r="I200" s="38">
        <f t="shared" si="51"/>
        <v>2.6822953782641434E-3</v>
      </c>
      <c r="J200" s="58">
        <f t="shared" si="45"/>
        <v>0</v>
      </c>
      <c r="K200" s="1">
        <f t="shared" si="46"/>
        <v>0</v>
      </c>
      <c r="L200" s="3">
        <f t="shared" si="48"/>
        <v>1</v>
      </c>
      <c r="M200" s="39">
        <f t="shared" si="49"/>
        <v>5.6097609690253236E-4</v>
      </c>
      <c r="N200" s="39">
        <f t="shared" si="41"/>
        <v>1.0021198145777697</v>
      </c>
      <c r="O200" s="26">
        <v>1.760750405721101E-3</v>
      </c>
      <c r="P200" s="48">
        <f t="shared" si="52"/>
        <v>1932684.7252418769</v>
      </c>
      <c r="Q200" s="48">
        <f t="shared" si="50"/>
        <v>2064.9928489831577</v>
      </c>
      <c r="R200" s="48">
        <f t="shared" si="44"/>
        <v>0</v>
      </c>
      <c r="S200" s="85">
        <f t="shared" si="47"/>
        <v>0</v>
      </c>
    </row>
    <row r="201" spans="6:19" x14ac:dyDescent="0.25">
      <c r="F201" s="1">
        <v>197</v>
      </c>
      <c r="G201" s="3">
        <f t="shared" si="42"/>
        <v>16.416666666666668</v>
      </c>
      <c r="H201" s="3">
        <f t="shared" si="43"/>
        <v>71.416666666666671</v>
      </c>
      <c r="I201" s="38">
        <f t="shared" si="51"/>
        <v>2.6957799937710192E-3</v>
      </c>
      <c r="J201" s="58">
        <f t="shared" si="45"/>
        <v>0</v>
      </c>
      <c r="K201" s="1">
        <f t="shared" si="46"/>
        <v>0</v>
      </c>
      <c r="L201" s="3">
        <f t="shared" si="48"/>
        <v>1</v>
      </c>
      <c r="M201" s="39">
        <f t="shared" si="49"/>
        <v>5.5881218502040753E-4</v>
      </c>
      <c r="N201" s="39">
        <f t="shared" si="41"/>
        <v>1.0021354613740419</v>
      </c>
      <c r="O201" s="26">
        <v>1.7606733742352443E-3</v>
      </c>
      <c r="P201" s="48">
        <f t="shared" si="52"/>
        <v>1940221.9919619875</v>
      </c>
      <c r="Q201" s="48">
        <f t="shared" si="50"/>
        <v>2585.6253090714108</v>
      </c>
      <c r="R201" s="48">
        <f t="shared" si="44"/>
        <v>0</v>
      </c>
      <c r="S201" s="85">
        <f t="shared" si="47"/>
        <v>0</v>
      </c>
    </row>
    <row r="202" spans="6:19" x14ac:dyDescent="0.25">
      <c r="F202" s="1">
        <v>198</v>
      </c>
      <c r="G202" s="3">
        <f t="shared" si="42"/>
        <v>16.5</v>
      </c>
      <c r="H202" s="3">
        <f t="shared" si="43"/>
        <v>71.5</v>
      </c>
      <c r="I202" s="38">
        <f t="shared" si="51"/>
        <v>2.7092626147666721E-3</v>
      </c>
      <c r="J202" s="58">
        <f t="shared" si="45"/>
        <v>0</v>
      </c>
      <c r="K202" s="1">
        <f t="shared" si="46"/>
        <v>0</v>
      </c>
      <c r="L202" s="3">
        <f t="shared" si="48"/>
        <v>1</v>
      </c>
      <c r="M202" s="39">
        <f t="shared" si="49"/>
        <v>5.5664797259757925E-4</v>
      </c>
      <c r="N202" s="39">
        <f t="shared" si="41"/>
        <v>1.0021511065366273</v>
      </c>
      <c r="O202" s="26">
        <v>1.7605964166538257E-3</v>
      </c>
      <c r="P202" s="48">
        <f t="shared" si="52"/>
        <v>1947818.9121257938</v>
      </c>
      <c r="Q202" s="48">
        <f t="shared" si="50"/>
        <v>3108.2653357152776</v>
      </c>
      <c r="R202" s="48">
        <f t="shared" si="44"/>
        <v>0</v>
      </c>
      <c r="S202" s="85">
        <f t="shared" si="47"/>
        <v>0</v>
      </c>
    </row>
    <row r="203" spans="6:19" x14ac:dyDescent="0.25">
      <c r="F203" s="1">
        <v>199</v>
      </c>
      <c r="G203" s="3">
        <f t="shared" si="42"/>
        <v>16.583333333333332</v>
      </c>
      <c r="H203" s="3">
        <f t="shared" si="43"/>
        <v>71.583333333333329</v>
      </c>
      <c r="I203" s="38">
        <f t="shared" si="51"/>
        <v>2.7227432418686082E-3</v>
      </c>
      <c r="J203" s="58">
        <f t="shared" si="45"/>
        <v>0</v>
      </c>
      <c r="K203" s="1">
        <f t="shared" si="46"/>
        <v>0</v>
      </c>
      <c r="L203" s="3">
        <f t="shared" si="48"/>
        <v>1</v>
      </c>
      <c r="M203" s="39">
        <f t="shared" si="49"/>
        <v>5.5448352869702511E-4</v>
      </c>
      <c r="N203" s="39">
        <f t="shared" si="41"/>
        <v>1.0021667499968911</v>
      </c>
      <c r="O203" s="26">
        <v>1.7605195328638246E-3</v>
      </c>
      <c r="P203" s="48">
        <f t="shared" si="52"/>
        <v>1955475.9521499758</v>
      </c>
      <c r="Q203" s="48">
        <f t="shared" si="50"/>
        <v>3632.9288416309682</v>
      </c>
      <c r="R203" s="48">
        <f t="shared" si="44"/>
        <v>0</v>
      </c>
      <c r="S203" s="85">
        <f t="shared" si="47"/>
        <v>0</v>
      </c>
    </row>
    <row r="204" spans="6:19" x14ac:dyDescent="0.25">
      <c r="F204" s="1">
        <v>200</v>
      </c>
      <c r="G204" s="3">
        <f t="shared" si="42"/>
        <v>16.666666666666668</v>
      </c>
      <c r="H204" s="3">
        <f t="shared" si="43"/>
        <v>71.666666666666671</v>
      </c>
      <c r="I204" s="38">
        <f t="shared" si="51"/>
        <v>2.7362218756930012E-3</v>
      </c>
      <c r="J204" s="58">
        <f t="shared" si="45"/>
        <v>0</v>
      </c>
      <c r="K204" s="1">
        <f t="shared" si="46"/>
        <v>0</v>
      </c>
      <c r="L204" s="3">
        <f t="shared" si="48"/>
        <v>1</v>
      </c>
      <c r="M204" s="39">
        <f t="shared" si="49"/>
        <v>5.5231892215390488E-4</v>
      </c>
      <c r="N204" s="39">
        <f t="shared" si="41"/>
        <v>1.0021823916864219</v>
      </c>
      <c r="O204" s="26">
        <v>1.7604427227457808E-3</v>
      </c>
      <c r="P204" s="48">
        <f t="shared" si="52"/>
        <v>1963193.5829112339</v>
      </c>
      <c r="Q204" s="48">
        <f t="shared" si="50"/>
        <v>4159.6318632793891</v>
      </c>
      <c r="R204" s="48">
        <f t="shared" si="44"/>
        <v>0</v>
      </c>
      <c r="S204" s="85">
        <f t="shared" si="47"/>
        <v>0</v>
      </c>
    </row>
    <row r="205" spans="6:19" x14ac:dyDescent="0.25">
      <c r="F205" s="1">
        <v>201</v>
      </c>
      <c r="G205" s="3">
        <f t="shared" si="42"/>
        <v>16.75</v>
      </c>
      <c r="H205" s="3">
        <f t="shared" si="43"/>
        <v>71.75</v>
      </c>
      <c r="I205" s="38">
        <f t="shared" si="51"/>
        <v>2.749698516855581E-3</v>
      </c>
      <c r="J205" s="58">
        <f t="shared" si="45"/>
        <v>0</v>
      </c>
      <c r="K205" s="1">
        <f t="shared" si="46"/>
        <v>0</v>
      </c>
      <c r="L205" s="3">
        <f t="shared" si="48"/>
        <v>1</v>
      </c>
      <c r="M205" s="39">
        <f t="shared" si="49"/>
        <v>5.5015422157134175E-4</v>
      </c>
      <c r="N205" s="39">
        <f t="shared" si="41"/>
        <v>1.0021980315370371</v>
      </c>
      <c r="O205" s="26">
        <v>1.7603659861833432E-3</v>
      </c>
      <c r="P205" s="48">
        <f t="shared" si="52"/>
        <v>1970972.2797908005</v>
      </c>
      <c r="Q205" s="48">
        <f t="shared" si="50"/>
        <v>4688.3905620498917</v>
      </c>
      <c r="R205" s="48">
        <f t="shared" si="44"/>
        <v>0</v>
      </c>
      <c r="S205" s="85">
        <f t="shared" si="47"/>
        <v>0</v>
      </c>
    </row>
    <row r="206" spans="6:19" x14ac:dyDescent="0.25">
      <c r="F206" s="1">
        <v>202</v>
      </c>
      <c r="G206" s="3">
        <f t="shared" si="42"/>
        <v>16.833333333333332</v>
      </c>
      <c r="H206" s="3">
        <f t="shared" si="43"/>
        <v>71.833333333333329</v>
      </c>
      <c r="I206" s="38">
        <f t="shared" si="51"/>
        <v>2.7631731659727432E-3</v>
      </c>
      <c r="J206" s="58">
        <f t="shared" si="45"/>
        <v>0</v>
      </c>
      <c r="K206" s="1">
        <f t="shared" si="46"/>
        <v>0</v>
      </c>
      <c r="L206" s="3">
        <f t="shared" si="48"/>
        <v>1</v>
      </c>
      <c r="M206" s="39">
        <f t="shared" si="49"/>
        <v>5.4798949531642549E-4</v>
      </c>
      <c r="N206" s="39">
        <f t="shared" si="41"/>
        <v>1.0022136694807877</v>
      </c>
      <c r="O206" s="26">
        <v>1.7602893230561634E-3</v>
      </c>
      <c r="P206" s="48">
        <f t="shared" si="52"/>
        <v>1978812.5227194298</v>
      </c>
      <c r="Q206" s="48">
        <f t="shared" si="50"/>
        <v>5219.2212254536698</v>
      </c>
      <c r="R206" s="48">
        <f t="shared" si="44"/>
        <v>0</v>
      </c>
      <c r="S206" s="85">
        <f t="shared" si="47"/>
        <v>0</v>
      </c>
    </row>
    <row r="207" spans="6:19" x14ac:dyDescent="0.25">
      <c r="F207" s="1">
        <v>203</v>
      </c>
      <c r="G207" s="3">
        <f t="shared" si="42"/>
        <v>16.916666666666668</v>
      </c>
      <c r="H207" s="3">
        <f t="shared" si="43"/>
        <v>71.916666666666671</v>
      </c>
      <c r="I207" s="38">
        <f t="shared" si="51"/>
        <v>2.7766458236599956E-3</v>
      </c>
      <c r="J207" s="58">
        <f t="shared" si="45"/>
        <v>0</v>
      </c>
      <c r="K207" s="1">
        <f t="shared" si="46"/>
        <v>0</v>
      </c>
      <c r="L207" s="3">
        <f t="shared" si="48"/>
        <v>1</v>
      </c>
      <c r="M207" s="39">
        <f t="shared" si="49"/>
        <v>5.4582481151554951E-4</v>
      </c>
      <c r="N207" s="39">
        <f t="shared" si="41"/>
        <v>1.0022293054499611</v>
      </c>
      <c r="O207" s="26">
        <v>1.7602127332514428E-3</v>
      </c>
      <c r="P207" s="48">
        <f t="shared" si="52"/>
        <v>1986714.7962229073</v>
      </c>
      <c r="Q207" s="48">
        <f t="shared" si="50"/>
        <v>5752.1402683325168</v>
      </c>
      <c r="R207" s="48">
        <f t="shared" si="44"/>
        <v>0</v>
      </c>
      <c r="S207" s="85">
        <f t="shared" si="47"/>
        <v>0</v>
      </c>
    </row>
    <row r="208" spans="6:19" x14ac:dyDescent="0.25">
      <c r="F208" s="1">
        <v>204</v>
      </c>
      <c r="G208" s="3">
        <f t="shared" si="42"/>
        <v>17</v>
      </c>
      <c r="H208" s="3">
        <f t="shared" si="43"/>
        <v>72</v>
      </c>
      <c r="I208" s="38">
        <f t="shared" si="51"/>
        <v>2.7901164905321796E-3</v>
      </c>
      <c r="J208" s="58">
        <f t="shared" si="45"/>
        <v>0</v>
      </c>
      <c r="K208" s="1">
        <f t="shared" si="46"/>
        <v>2.8</v>
      </c>
      <c r="L208" s="3">
        <f t="shared" si="48"/>
        <v>0.64285714285714279</v>
      </c>
      <c r="M208" s="39">
        <f t="shared" si="49"/>
        <v>5.4366023805219044E-4</v>
      </c>
      <c r="N208" s="39">
        <f t="shared" si="41"/>
        <v>1.0022449393770845</v>
      </c>
      <c r="O208" s="26">
        <v>1.760136216647723E-3</v>
      </c>
      <c r="P208" s="48">
        <f t="shared" si="52"/>
        <v>1282294.0218008747</v>
      </c>
      <c r="Q208" s="48">
        <f t="shared" si="50"/>
        <v>6287.1642340747385</v>
      </c>
      <c r="R208" s="48">
        <f t="shared" si="44"/>
        <v>6287.1642340747385</v>
      </c>
      <c r="S208" s="85">
        <f t="shared" si="47"/>
        <v>712385.56766715285</v>
      </c>
    </row>
    <row r="209" spans="6:19" x14ac:dyDescent="0.25">
      <c r="F209" s="1">
        <v>205</v>
      </c>
      <c r="G209" s="3">
        <f t="shared" si="42"/>
        <v>17.083333333333332</v>
      </c>
      <c r="H209" s="3">
        <f t="shared" si="43"/>
        <v>72.083333333333329</v>
      </c>
      <c r="I209" s="38">
        <f t="shared" si="51"/>
        <v>2.8035851672048029E-3</v>
      </c>
      <c r="J209" s="58">
        <f t="shared" si="45"/>
        <v>0</v>
      </c>
      <c r="K209" s="1">
        <f t="shared" si="46"/>
        <v>0</v>
      </c>
      <c r="L209" s="3">
        <f t="shared" si="48"/>
        <v>1</v>
      </c>
      <c r="M209" s="39">
        <f t="shared" si="49"/>
        <v>7.2872652282840455E-4</v>
      </c>
      <c r="N209" s="39">
        <f t="shared" ref="N209:N232" si="53">(1+I209)*(1-M209)</f>
        <v>1.0020728155975061</v>
      </c>
      <c r="O209" s="26">
        <v>1.7600597731317613E-3</v>
      </c>
      <c r="P209" s="48">
        <f t="shared" si="52"/>
        <v>1280902.288053402</v>
      </c>
      <c r="Q209" s="48">
        <f t="shared" si="50"/>
        <v>345.30786114015638</v>
      </c>
      <c r="R209" s="48">
        <f t="shared" si="44"/>
        <v>0</v>
      </c>
      <c r="S209" s="85">
        <f t="shared" si="47"/>
        <v>0</v>
      </c>
    </row>
    <row r="210" spans="6:19" x14ac:dyDescent="0.25">
      <c r="F210" s="1">
        <v>206</v>
      </c>
      <c r="G210" s="3">
        <f t="shared" ref="G210:G232" si="54">F210/12</f>
        <v>17.166666666666668</v>
      </c>
      <c r="H210" s="3">
        <f t="shared" ref="H210:H232" si="55">$H$4+G210</f>
        <v>72.166666666666671</v>
      </c>
      <c r="I210" s="38">
        <f t="shared" si="51"/>
        <v>2.8170518542924849E-3</v>
      </c>
      <c r="J210" s="58">
        <f t="shared" si="45"/>
        <v>0</v>
      </c>
      <c r="K210" s="1">
        <f t="shared" si="46"/>
        <v>0</v>
      </c>
      <c r="L210" s="3">
        <f t="shared" si="48"/>
        <v>1</v>
      </c>
      <c r="M210" s="39">
        <f t="shared" si="49"/>
        <v>7.2879657007884902E-4</v>
      </c>
      <c r="N210" s="39">
        <f t="shared" si="53"/>
        <v>1.0020862022264845</v>
      </c>
      <c r="O210" s="26">
        <v>1.7599834025887606E-3</v>
      </c>
      <c r="P210" s="48">
        <f t="shared" si="52"/>
        <v>1285833.5790909294</v>
      </c>
      <c r="Q210" s="48">
        <f t="shared" si="50"/>
        <v>690.22597653888556</v>
      </c>
      <c r="R210" s="48">
        <f t="shared" ref="R210:R232" si="56">Q210*(Q210&gt;0)*(G210=ROUND(G210,0))</f>
        <v>0</v>
      </c>
      <c r="S210" s="85">
        <f t="shared" si="47"/>
        <v>0</v>
      </c>
    </row>
    <row r="211" spans="6:19" x14ac:dyDescent="0.25">
      <c r="F211" s="1">
        <v>207</v>
      </c>
      <c r="G211" s="3">
        <f t="shared" si="54"/>
        <v>17.25</v>
      </c>
      <c r="H211" s="3">
        <f t="shared" si="55"/>
        <v>72.25</v>
      </c>
      <c r="I211" s="38">
        <f t="shared" si="51"/>
        <v>2.8305165524094011E-3</v>
      </c>
      <c r="J211" s="58">
        <f t="shared" si="45"/>
        <v>0</v>
      </c>
      <c r="K211" s="1">
        <f t="shared" si="46"/>
        <v>0</v>
      </c>
      <c r="L211" s="3">
        <f t="shared" si="48"/>
        <v>1</v>
      </c>
      <c r="M211" s="39">
        <f t="shared" si="49"/>
        <v>7.2854905660402203E-4</v>
      </c>
      <c r="N211" s="39">
        <f t="shared" si="53"/>
        <v>1.0020999053256414</v>
      </c>
      <c r="O211" s="26">
        <v>1.7599071048959303E-3</v>
      </c>
      <c r="P211" s="48">
        <f t="shared" si="52"/>
        <v>1290801.407498932</v>
      </c>
      <c r="Q211" s="48">
        <f t="shared" si="50"/>
        <v>1036.4569672269367</v>
      </c>
      <c r="R211" s="48">
        <f t="shared" si="56"/>
        <v>0</v>
      </c>
      <c r="S211" s="85">
        <f t="shared" si="47"/>
        <v>0</v>
      </c>
    </row>
    <row r="212" spans="6:19" x14ac:dyDescent="0.25">
      <c r="F212" s="1">
        <v>208</v>
      </c>
      <c r="G212" s="3">
        <f t="shared" si="54"/>
        <v>17.333333333333332</v>
      </c>
      <c r="H212" s="3">
        <f t="shared" si="55"/>
        <v>72.333333333333329</v>
      </c>
      <c r="I212" s="38">
        <f t="shared" si="51"/>
        <v>2.8439792621699489E-3</v>
      </c>
      <c r="J212" s="58">
        <f t="shared" si="45"/>
        <v>0</v>
      </c>
      <c r="K212" s="1">
        <f t="shared" si="46"/>
        <v>0</v>
      </c>
      <c r="L212" s="3">
        <f t="shared" si="48"/>
        <v>1</v>
      </c>
      <c r="M212" s="39">
        <f t="shared" si="49"/>
        <v>7.2830162079440264E-4</v>
      </c>
      <c r="N212" s="39">
        <f t="shared" si="53"/>
        <v>1.0021136063666694</v>
      </c>
      <c r="O212" s="26">
        <v>1.7598308799458007E-3</v>
      </c>
      <c r="P212" s="48">
        <f t="shared" si="52"/>
        <v>1295806.0470004089</v>
      </c>
      <c r="Q212" s="48">
        <f t="shared" si="50"/>
        <v>1384.0105702764376</v>
      </c>
      <c r="R212" s="48">
        <f t="shared" si="56"/>
        <v>0</v>
      </c>
      <c r="S212" s="85">
        <f t="shared" si="47"/>
        <v>0</v>
      </c>
    </row>
    <row r="213" spans="6:19" x14ac:dyDescent="0.25">
      <c r="F213" s="1">
        <v>209</v>
      </c>
      <c r="G213" s="3">
        <f t="shared" si="54"/>
        <v>17.416666666666668</v>
      </c>
      <c r="H213" s="3">
        <f t="shared" si="55"/>
        <v>72.416666666666671</v>
      </c>
      <c r="I213" s="38">
        <f t="shared" si="51"/>
        <v>2.8574399841878595E-3</v>
      </c>
      <c r="J213" s="58">
        <f t="shared" si="45"/>
        <v>0</v>
      </c>
      <c r="K213" s="1">
        <f t="shared" si="46"/>
        <v>0</v>
      </c>
      <c r="L213" s="3">
        <f t="shared" si="48"/>
        <v>1</v>
      </c>
      <c r="M213" s="39">
        <f t="shared" si="49"/>
        <v>7.2805426920452554E-4</v>
      </c>
      <c r="N213" s="39">
        <f t="shared" si="53"/>
        <v>1.0021273053436039</v>
      </c>
      <c r="O213" s="26">
        <v>1.7597547276164693E-3</v>
      </c>
      <c r="P213" s="48">
        <f t="shared" si="52"/>
        <v>1300847.7738418637</v>
      </c>
      <c r="Q213" s="48">
        <f t="shared" si="50"/>
        <v>1732.8965953207332</v>
      </c>
      <c r="R213" s="48">
        <f t="shared" si="56"/>
        <v>0</v>
      </c>
      <c r="S213" s="85">
        <f t="shared" si="47"/>
        <v>0</v>
      </c>
    </row>
    <row r="214" spans="6:19" x14ac:dyDescent="0.25">
      <c r="F214" s="1">
        <v>210</v>
      </c>
      <c r="G214" s="3">
        <f t="shared" si="54"/>
        <v>17.5</v>
      </c>
      <c r="H214" s="3">
        <f t="shared" si="55"/>
        <v>72.5</v>
      </c>
      <c r="I214" s="38">
        <f t="shared" si="51"/>
        <v>2.8708987190766422E-3</v>
      </c>
      <c r="J214" s="58">
        <f t="shared" si="45"/>
        <v>0</v>
      </c>
      <c r="K214" s="1">
        <f t="shared" si="46"/>
        <v>0</v>
      </c>
      <c r="L214" s="3">
        <f t="shared" si="48"/>
        <v>1</v>
      </c>
      <c r="M214" s="39">
        <f t="shared" si="49"/>
        <v>7.2780700835783918E-4</v>
      </c>
      <c r="N214" s="39">
        <f t="shared" si="53"/>
        <v>1.0021410022505108</v>
      </c>
      <c r="O214" s="26">
        <v>1.7596786477980242E-3</v>
      </c>
      <c r="P214" s="48">
        <f t="shared" si="52"/>
        <v>1305926.8668175926</v>
      </c>
      <c r="Q214" s="48">
        <f t="shared" si="50"/>
        <v>2083.1249252254966</v>
      </c>
      <c r="R214" s="48">
        <f t="shared" si="56"/>
        <v>0</v>
      </c>
      <c r="S214" s="85">
        <f t="shared" si="47"/>
        <v>0</v>
      </c>
    </row>
    <row r="215" spans="6:19" x14ac:dyDescent="0.25">
      <c r="F215" s="1">
        <v>211</v>
      </c>
      <c r="G215" s="3">
        <f t="shared" si="54"/>
        <v>17.583333333333332</v>
      </c>
      <c r="H215" s="3">
        <f t="shared" si="55"/>
        <v>72.583333333333329</v>
      </c>
      <c r="I215" s="38">
        <f t="shared" si="51"/>
        <v>2.8843554674495842E-3</v>
      </c>
      <c r="J215" s="58">
        <f t="shared" si="45"/>
        <v>0</v>
      </c>
      <c r="K215" s="1">
        <f t="shared" si="46"/>
        <v>0</v>
      </c>
      <c r="L215" s="3">
        <f t="shared" si="48"/>
        <v>1</v>
      </c>
      <c r="M215" s="39">
        <f t="shared" si="49"/>
        <v>7.2755984474870417E-4</v>
      </c>
      <c r="N215" s="39">
        <f t="shared" si="53"/>
        <v>1.0021546970814847</v>
      </c>
      <c r="O215" s="26">
        <v>1.7596026403685627E-3</v>
      </c>
      <c r="P215" s="48">
        <f t="shared" si="52"/>
        <v>1311043.6072941995</v>
      </c>
      <c r="Q215" s="48">
        <f t="shared" si="50"/>
        <v>2434.7055167615099</v>
      </c>
      <c r="R215" s="48">
        <f t="shared" si="56"/>
        <v>0</v>
      </c>
      <c r="S215" s="85">
        <f t="shared" si="47"/>
        <v>0</v>
      </c>
    </row>
    <row r="216" spans="6:19" x14ac:dyDescent="0.25">
      <c r="F216" s="1">
        <v>212</v>
      </c>
      <c r="G216" s="3">
        <f t="shared" si="54"/>
        <v>17.666666666666668</v>
      </c>
      <c r="H216" s="3">
        <f t="shared" si="55"/>
        <v>72.666666666666671</v>
      </c>
      <c r="I216" s="38">
        <f t="shared" si="51"/>
        <v>2.8978102299197506E-3</v>
      </c>
      <c r="J216" s="58">
        <f t="shared" si="45"/>
        <v>0</v>
      </c>
      <c r="K216" s="1">
        <f t="shared" si="46"/>
        <v>0</v>
      </c>
      <c r="L216" s="3">
        <f t="shared" si="48"/>
        <v>1</v>
      </c>
      <c r="M216" s="39">
        <f t="shared" si="49"/>
        <v>7.2731278484039485E-4</v>
      </c>
      <c r="N216" s="39">
        <f t="shared" si="53"/>
        <v>1.002168389830651</v>
      </c>
      <c r="O216" s="26">
        <v>1.7595267052210595E-3</v>
      </c>
      <c r="P216" s="48">
        <f t="shared" si="52"/>
        <v>1316198.2792354131</v>
      </c>
      <c r="Q216" s="48">
        <f t="shared" si="50"/>
        <v>2787.6484012892647</v>
      </c>
      <c r="R216" s="48">
        <f t="shared" si="56"/>
        <v>0</v>
      </c>
      <c r="S216" s="85">
        <f t="shared" si="47"/>
        <v>0</v>
      </c>
    </row>
    <row r="217" spans="6:19" x14ac:dyDescent="0.25">
      <c r="F217" s="1">
        <v>213</v>
      </c>
      <c r="G217" s="3">
        <f t="shared" si="54"/>
        <v>17.75</v>
      </c>
      <c r="H217" s="3">
        <f t="shared" si="55"/>
        <v>72.75</v>
      </c>
      <c r="I217" s="38">
        <f t="shared" si="51"/>
        <v>2.9112630070997625E-3</v>
      </c>
      <c r="J217" s="58">
        <f t="shared" si="45"/>
        <v>0</v>
      </c>
      <c r="K217" s="1">
        <f t="shared" si="46"/>
        <v>0</v>
      </c>
      <c r="L217" s="3">
        <f t="shared" si="48"/>
        <v>1</v>
      </c>
      <c r="M217" s="39">
        <f t="shared" si="49"/>
        <v>7.270658350657655E-4</v>
      </c>
      <c r="N217" s="39">
        <f t="shared" si="53"/>
        <v>1.0021820804921646</v>
      </c>
      <c r="O217" s="26">
        <v>1.7594508422356103E-3</v>
      </c>
      <c r="P217" s="48">
        <f t="shared" si="52"/>
        <v>1321391.1692271307</v>
      </c>
      <c r="Q217" s="48">
        <f t="shared" si="50"/>
        <v>3141.9636854445853</v>
      </c>
      <c r="R217" s="48">
        <f t="shared" si="56"/>
        <v>0</v>
      </c>
      <c r="S217" s="85">
        <f t="shared" si="47"/>
        <v>0</v>
      </c>
    </row>
    <row r="218" spans="6:19" x14ac:dyDescent="0.25">
      <c r="F218" s="1">
        <v>214</v>
      </c>
      <c r="G218" s="3">
        <f t="shared" si="54"/>
        <v>17.833333333333332</v>
      </c>
      <c r="H218" s="3">
        <f t="shared" si="55"/>
        <v>72.833333333333329</v>
      </c>
      <c r="I218" s="38">
        <f t="shared" si="51"/>
        <v>2.9247137996020189E-3</v>
      </c>
      <c r="J218" s="58">
        <f t="shared" si="45"/>
        <v>0</v>
      </c>
      <c r="K218" s="1">
        <f t="shared" si="46"/>
        <v>0</v>
      </c>
      <c r="L218" s="3">
        <f t="shared" si="48"/>
        <v>1</v>
      </c>
      <c r="M218" s="39">
        <f t="shared" si="49"/>
        <v>7.2681900182725023E-4</v>
      </c>
      <c r="N218" s="39">
        <f t="shared" si="53"/>
        <v>1.0021957690602104</v>
      </c>
      <c r="O218" s="26">
        <v>1.7593750513000828E-3</v>
      </c>
      <c r="P218" s="48">
        <f t="shared" si="52"/>
        <v>1326622.5665027602</v>
      </c>
      <c r="Q218" s="48">
        <f t="shared" si="50"/>
        <v>3497.6615518349936</v>
      </c>
      <c r="R218" s="48">
        <f t="shared" si="56"/>
        <v>0</v>
      </c>
      <c r="S218" s="85">
        <f t="shared" si="47"/>
        <v>0</v>
      </c>
    </row>
    <row r="219" spans="6:19" x14ac:dyDescent="0.25">
      <c r="F219" s="1">
        <v>215</v>
      </c>
      <c r="G219" s="3">
        <f t="shared" si="54"/>
        <v>17.916666666666668</v>
      </c>
      <c r="H219" s="3">
        <f t="shared" si="55"/>
        <v>72.916666666666671</v>
      </c>
      <c r="I219" s="38">
        <f t="shared" si="51"/>
        <v>2.9381626080386969E-3</v>
      </c>
      <c r="J219" s="58">
        <f t="shared" si="45"/>
        <v>0</v>
      </c>
      <c r="K219" s="1">
        <f t="shared" si="46"/>
        <v>0</v>
      </c>
      <c r="L219" s="3">
        <f t="shared" si="48"/>
        <v>1</v>
      </c>
      <c r="M219" s="39">
        <f t="shared" si="49"/>
        <v>7.2657229149575286E-4</v>
      </c>
      <c r="N219" s="39">
        <f t="shared" si="53"/>
        <v>1.002209455529004</v>
      </c>
      <c r="O219" s="26">
        <v>1.759299332301234E-3</v>
      </c>
      <c r="P219" s="48">
        <f t="shared" si="52"/>
        <v>1331892.7629688221</v>
      </c>
      <c r="Q219" s="48">
        <f t="shared" si="50"/>
        <v>3854.7522597409943</v>
      </c>
      <c r="R219" s="48">
        <f t="shared" si="56"/>
        <v>0</v>
      </c>
      <c r="S219" s="85">
        <f t="shared" si="47"/>
        <v>0</v>
      </c>
    </row>
    <row r="220" spans="6:19" x14ac:dyDescent="0.25">
      <c r="F220" s="1">
        <v>216</v>
      </c>
      <c r="G220" s="3">
        <f t="shared" si="54"/>
        <v>18</v>
      </c>
      <c r="H220" s="3">
        <f t="shared" si="55"/>
        <v>73</v>
      </c>
      <c r="I220" s="38">
        <f t="shared" si="51"/>
        <v>2.9516094330215292E-3</v>
      </c>
      <c r="J220" s="58">
        <f t="shared" si="45"/>
        <v>0</v>
      </c>
      <c r="K220" s="1">
        <f t="shared" si="46"/>
        <v>1.9</v>
      </c>
      <c r="L220" s="3">
        <f t="shared" si="48"/>
        <v>0.47368421052631582</v>
      </c>
      <c r="M220" s="39">
        <f t="shared" si="49"/>
        <v>7.2632571041086891E-4</v>
      </c>
      <c r="N220" s="39">
        <f t="shared" si="53"/>
        <v>1.0022231398927923</v>
      </c>
      <c r="O220" s="26">
        <v>1.7592236851220466E-3</v>
      </c>
      <c r="P220" s="48">
        <f t="shared" si="52"/>
        <v>633411.49889881199</v>
      </c>
      <c r="Q220" s="48">
        <f t="shared" si="50"/>
        <v>4213.2461458235757</v>
      </c>
      <c r="R220" s="48">
        <f t="shared" si="56"/>
        <v>4213.2461458235757</v>
      </c>
      <c r="S220" s="85">
        <f t="shared" ref="S220:S231" si="57">((P219-R219)*N220*(1+O220)+J220)*(1-L220)</f>
        <v>703790.55433201336</v>
      </c>
    </row>
    <row r="221" spans="6:19" x14ac:dyDescent="0.25">
      <c r="F221" s="1">
        <v>217</v>
      </c>
      <c r="G221" s="3">
        <f t="shared" si="54"/>
        <v>18.083333333333332</v>
      </c>
      <c r="H221" s="3">
        <f t="shared" si="55"/>
        <v>73.083333333333329</v>
      </c>
      <c r="I221" s="38">
        <f t="shared" si="51"/>
        <v>2.9650542751620268E-3</v>
      </c>
      <c r="J221" s="58">
        <f t="shared" si="45"/>
        <v>0</v>
      </c>
      <c r="K221" s="1">
        <f t="shared" si="46"/>
        <v>0</v>
      </c>
      <c r="L221" s="3">
        <f t="shared" si="48"/>
        <v>1</v>
      </c>
      <c r="M221" s="39">
        <f t="shared" si="49"/>
        <v>7.9474623852204829E-4</v>
      </c>
      <c r="N221" s="39">
        <f t="shared" si="53"/>
        <v>1.0021679515709079</v>
      </c>
      <c r="O221" s="26">
        <v>1.7591481096541628E-3</v>
      </c>
      <c r="P221" s="48">
        <f t="shared" si="52"/>
        <v>631671.57661390491</v>
      </c>
      <c r="Q221" s="48">
        <f t="shared" si="50"/>
        <v>170.48249006092141</v>
      </c>
      <c r="R221" s="48">
        <f t="shared" si="56"/>
        <v>0</v>
      </c>
      <c r="S221" s="85">
        <f t="shared" si="57"/>
        <v>0</v>
      </c>
    </row>
    <row r="222" spans="6:19" x14ac:dyDescent="0.25">
      <c r="F222" s="1">
        <v>218</v>
      </c>
      <c r="G222" s="3">
        <f t="shared" si="54"/>
        <v>18.166666666666668</v>
      </c>
      <c r="H222" s="3">
        <f t="shared" si="55"/>
        <v>73.166666666666671</v>
      </c>
      <c r="I222" s="38">
        <f t="shared" si="51"/>
        <v>2.9784971350717004E-3</v>
      </c>
      <c r="J222" s="58">
        <f t="shared" si="45"/>
        <v>0</v>
      </c>
      <c r="K222" s="1">
        <f t="shared" si="46"/>
        <v>0</v>
      </c>
      <c r="L222" s="3">
        <f t="shared" si="48"/>
        <v>1</v>
      </c>
      <c r="M222" s="39">
        <f t="shared" si="49"/>
        <v>7.9510547074312932E-4</v>
      </c>
      <c r="N222" s="39">
        <f t="shared" si="53"/>
        <v>1.002181023444962</v>
      </c>
      <c r="O222" s="26">
        <v>1.7590726057790107E-3</v>
      </c>
      <c r="P222" s="48">
        <f t="shared" si="52"/>
        <v>634162.84675593628</v>
      </c>
      <c r="Q222" s="48">
        <f t="shared" si="50"/>
        <v>340.48938350034734</v>
      </c>
      <c r="R222" s="48">
        <f t="shared" si="56"/>
        <v>0</v>
      </c>
      <c r="S222" s="85">
        <f t="shared" si="57"/>
        <v>0</v>
      </c>
    </row>
    <row r="223" spans="6:19" x14ac:dyDescent="0.25">
      <c r="F223" s="1">
        <v>219</v>
      </c>
      <c r="G223" s="3">
        <f t="shared" si="54"/>
        <v>18.25</v>
      </c>
      <c r="H223" s="3">
        <f t="shared" si="55"/>
        <v>73.25</v>
      </c>
      <c r="I223" s="38">
        <f t="shared" si="51"/>
        <v>2.9919380133609508E-3</v>
      </c>
      <c r="J223" s="58">
        <f t="shared" si="45"/>
        <v>0</v>
      </c>
      <c r="K223" s="1">
        <f t="shared" si="46"/>
        <v>0</v>
      </c>
      <c r="L223" s="3">
        <f t="shared" si="48"/>
        <v>1</v>
      </c>
      <c r="M223" s="39">
        <f t="shared" si="49"/>
        <v>7.9459172081608465E-4</v>
      </c>
      <c r="N223" s="39">
        <f t="shared" si="53"/>
        <v>1.0021949689233702</v>
      </c>
      <c r="O223" s="26">
        <v>1.7589971733886767E-3</v>
      </c>
      <c r="P223" s="48">
        <f t="shared" si="52"/>
        <v>636672.75361915526</v>
      </c>
      <c r="Q223" s="48">
        <f t="shared" si="50"/>
        <v>511.15945370185403</v>
      </c>
      <c r="R223" s="48">
        <f t="shared" si="56"/>
        <v>0</v>
      </c>
      <c r="S223" s="85">
        <f t="shared" si="57"/>
        <v>0</v>
      </c>
    </row>
    <row r="224" spans="6:19" x14ac:dyDescent="0.25">
      <c r="F224" s="1">
        <v>220</v>
      </c>
      <c r="G224" s="3">
        <f t="shared" si="54"/>
        <v>18.333333333333332</v>
      </c>
      <c r="H224" s="3">
        <f t="shared" si="55"/>
        <v>73.333333333333329</v>
      </c>
      <c r="I224" s="38">
        <f t="shared" si="51"/>
        <v>3.0053769106412886E-3</v>
      </c>
      <c r="J224" s="58">
        <f t="shared" si="45"/>
        <v>0</v>
      </c>
      <c r="K224" s="1">
        <f t="shared" si="46"/>
        <v>0</v>
      </c>
      <c r="L224" s="3">
        <f t="shared" si="48"/>
        <v>1</v>
      </c>
      <c r="M224" s="39">
        <f t="shared" si="49"/>
        <v>7.9407819050980599E-4</v>
      </c>
      <c r="N224" s="39">
        <f t="shared" si="53"/>
        <v>1.0022089122158724</v>
      </c>
      <c r="O224" s="26">
        <v>1.7589218123654771E-3</v>
      </c>
      <c r="P224" s="48">
        <f t="shared" si="52"/>
        <v>639201.43910293595</v>
      </c>
      <c r="Q224" s="48">
        <f t="shared" si="50"/>
        <v>682.49766553482118</v>
      </c>
      <c r="R224" s="48">
        <f t="shared" si="56"/>
        <v>0</v>
      </c>
      <c r="S224" s="85">
        <f t="shared" si="57"/>
        <v>0</v>
      </c>
    </row>
    <row r="225" spans="6:19" x14ac:dyDescent="0.25">
      <c r="F225" s="1">
        <v>221</v>
      </c>
      <c r="G225" s="3">
        <f t="shared" si="54"/>
        <v>18.416666666666668</v>
      </c>
      <c r="H225" s="3">
        <f t="shared" si="55"/>
        <v>73.416666666666671</v>
      </c>
      <c r="I225" s="38">
        <f t="shared" si="51"/>
        <v>3.0188138275224485E-3</v>
      </c>
      <c r="J225" s="58">
        <f t="shared" si="45"/>
        <v>0</v>
      </c>
      <c r="K225" s="1">
        <f t="shared" si="46"/>
        <v>0</v>
      </c>
      <c r="L225" s="3">
        <f t="shared" si="48"/>
        <v>1</v>
      </c>
      <c r="M225" s="39">
        <f t="shared" si="49"/>
        <v>7.9356489343473946E-4</v>
      </c>
      <c r="N225" s="39">
        <f t="shared" si="53"/>
        <v>1.0022228533094144</v>
      </c>
      <c r="O225" s="26">
        <v>1.7588465226014982E-3</v>
      </c>
      <c r="P225" s="48">
        <f t="shared" si="52"/>
        <v>641749.0464245372</v>
      </c>
      <c r="Q225" s="48">
        <f t="shared" si="50"/>
        <v>854.50902148125624</v>
      </c>
      <c r="R225" s="48">
        <f t="shared" si="56"/>
        <v>0</v>
      </c>
      <c r="S225" s="85">
        <f t="shared" si="57"/>
        <v>0</v>
      </c>
    </row>
    <row r="226" spans="6:19" x14ac:dyDescent="0.25">
      <c r="F226" s="1">
        <v>222</v>
      </c>
      <c r="G226" s="3">
        <f t="shared" si="54"/>
        <v>18.5</v>
      </c>
      <c r="H226" s="3">
        <f t="shared" si="55"/>
        <v>73.5</v>
      </c>
      <c r="I226" s="38">
        <f t="shared" si="51"/>
        <v>3.0322487646148311E-3</v>
      </c>
      <c r="J226" s="58">
        <f t="shared" si="45"/>
        <v>0</v>
      </c>
      <c r="K226" s="1">
        <f t="shared" si="46"/>
        <v>0</v>
      </c>
      <c r="L226" s="3">
        <f t="shared" si="48"/>
        <v>1</v>
      </c>
      <c r="M226" s="39">
        <f t="shared" si="49"/>
        <v>7.9305184313605004E-4</v>
      </c>
      <c r="N226" s="39">
        <f t="shared" si="53"/>
        <v>1.0022367921910071</v>
      </c>
      <c r="O226" s="26">
        <v>1.7587713039810549E-3</v>
      </c>
      <c r="P226" s="48">
        <f t="shared" si="52"/>
        <v>644315.72013192135</v>
      </c>
      <c r="Q226" s="48">
        <f t="shared" si="50"/>
        <v>1027.1985619841846</v>
      </c>
      <c r="R226" s="48">
        <f t="shared" si="56"/>
        <v>0</v>
      </c>
      <c r="S226" s="85">
        <f t="shared" si="57"/>
        <v>0</v>
      </c>
    </row>
    <row r="227" spans="6:19" x14ac:dyDescent="0.25">
      <c r="F227" s="1">
        <v>223</v>
      </c>
      <c r="G227" s="3">
        <f t="shared" si="54"/>
        <v>18.583333333333332</v>
      </c>
      <c r="H227" s="3">
        <f t="shared" si="55"/>
        <v>73.583333333333329</v>
      </c>
      <c r="I227" s="38">
        <f t="shared" si="51"/>
        <v>3.0456817225281707E-3</v>
      </c>
      <c r="J227" s="58">
        <f t="shared" si="45"/>
        <v>0</v>
      </c>
      <c r="K227" s="1">
        <f t="shared" si="46"/>
        <v>0</v>
      </c>
      <c r="L227" s="3">
        <f t="shared" si="48"/>
        <v>1</v>
      </c>
      <c r="M227" s="39">
        <f t="shared" si="49"/>
        <v>7.925390530936216E-4</v>
      </c>
      <c r="N227" s="39">
        <f t="shared" si="53"/>
        <v>1.0022507288477263</v>
      </c>
      <c r="O227" s="26">
        <v>1.7586961563942349E-3</v>
      </c>
      <c r="P227" s="48">
        <f t="shared" si="52"/>
        <v>646901.60611672024</v>
      </c>
      <c r="Q227" s="48">
        <f t="shared" si="50"/>
        <v>1200.5713658007448</v>
      </c>
      <c r="R227" s="48">
        <f t="shared" si="56"/>
        <v>0</v>
      </c>
      <c r="S227" s="85">
        <f t="shared" si="57"/>
        <v>0</v>
      </c>
    </row>
    <row r="228" spans="6:19" x14ac:dyDescent="0.25">
      <c r="F228" s="1">
        <v>224</v>
      </c>
      <c r="G228" s="3">
        <f t="shared" si="54"/>
        <v>18.666666666666668</v>
      </c>
      <c r="H228" s="3">
        <f t="shared" si="55"/>
        <v>73.666666666666671</v>
      </c>
      <c r="I228" s="38">
        <f t="shared" si="51"/>
        <v>3.0591127018719799E-3</v>
      </c>
      <c r="J228" s="58">
        <f t="shared" si="45"/>
        <v>0</v>
      </c>
      <c r="K228" s="1">
        <f t="shared" si="46"/>
        <v>0</v>
      </c>
      <c r="L228" s="3">
        <f t="shared" si="48"/>
        <v>1</v>
      </c>
      <c r="M228" s="39">
        <f t="shared" si="49"/>
        <v>7.9202653672139078E-4</v>
      </c>
      <c r="N228" s="39">
        <f t="shared" si="53"/>
        <v>1.0022646632667118</v>
      </c>
      <c r="O228" s="26">
        <v>1.7586210797275736E-3</v>
      </c>
      <c r="P228" s="48">
        <f t="shared" si="52"/>
        <v>649506.85162733425</v>
      </c>
      <c r="Q228" s="48">
        <f t="shared" si="50"/>
        <v>1374.6325503577975</v>
      </c>
      <c r="R228" s="48">
        <f t="shared" si="56"/>
        <v>0</v>
      </c>
      <c r="S228" s="85">
        <f t="shared" si="57"/>
        <v>0</v>
      </c>
    </row>
    <row r="229" spans="6:19" x14ac:dyDescent="0.25">
      <c r="F229" s="1">
        <v>225</v>
      </c>
      <c r="G229" s="3">
        <f t="shared" si="54"/>
        <v>18.75</v>
      </c>
      <c r="H229" s="3">
        <f t="shared" si="55"/>
        <v>73.75</v>
      </c>
      <c r="I229" s="38">
        <f t="shared" si="51"/>
        <v>3.0725417032555491E-3</v>
      </c>
      <c r="J229" s="58">
        <f t="shared" si="45"/>
        <v>0</v>
      </c>
      <c r="K229" s="1">
        <f t="shared" si="46"/>
        <v>0</v>
      </c>
      <c r="L229" s="3">
        <f t="shared" si="48"/>
        <v>1</v>
      </c>
      <c r="M229" s="39">
        <f t="shared" si="49"/>
        <v>7.9151430736601469E-4</v>
      </c>
      <c r="N229" s="39">
        <f t="shared" si="53"/>
        <v>1.0022785954351714</v>
      </c>
      <c r="O229" s="26">
        <v>1.758546073871381E-3</v>
      </c>
      <c r="P229" s="48">
        <f t="shared" si="52"/>
        <v>652131.60528218036</v>
      </c>
      <c r="Q229" s="48">
        <f t="shared" si="50"/>
        <v>1549.3872721117145</v>
      </c>
      <c r="R229" s="48">
        <f t="shared" si="56"/>
        <v>0</v>
      </c>
      <c r="S229" s="85">
        <f t="shared" si="57"/>
        <v>0</v>
      </c>
    </row>
    <row r="230" spans="6:19" x14ac:dyDescent="0.25">
      <c r="F230" s="1">
        <v>226</v>
      </c>
      <c r="G230" s="3">
        <f t="shared" si="54"/>
        <v>18.833333333333332</v>
      </c>
      <c r="H230" s="3">
        <f t="shared" si="55"/>
        <v>73.833333333333329</v>
      </c>
      <c r="I230" s="38">
        <f t="shared" si="51"/>
        <v>3.0859687272877245E-3</v>
      </c>
      <c r="J230" s="58">
        <f t="shared" si="45"/>
        <v>0</v>
      </c>
      <c r="K230" s="1">
        <f t="shared" si="46"/>
        <v>0</v>
      </c>
      <c r="L230" s="3">
        <f t="shared" si="48"/>
        <v>1</v>
      </c>
      <c r="M230" s="39">
        <f t="shared" si="49"/>
        <v>7.9100237830753706E-4</v>
      </c>
      <c r="N230" s="39">
        <f t="shared" si="53"/>
        <v>1.0022925253403776</v>
      </c>
      <c r="O230" s="26">
        <v>1.7584711387139684E-3</v>
      </c>
      <c r="P230" s="48">
        <f t="shared" si="52"/>
        <v>654776.01708307746</v>
      </c>
      <c r="Q230" s="48">
        <f t="shared" si="50"/>
        <v>1724.840726911099</v>
      </c>
      <c r="R230" s="48">
        <f t="shared" si="56"/>
        <v>0</v>
      </c>
      <c r="S230" s="85">
        <f t="shared" si="57"/>
        <v>0</v>
      </c>
    </row>
    <row r="231" spans="6:19" x14ac:dyDescent="0.25">
      <c r="F231" s="1">
        <v>227</v>
      </c>
      <c r="G231" s="3">
        <f t="shared" si="54"/>
        <v>18.916666666666668</v>
      </c>
      <c r="H231" s="3">
        <f t="shared" si="55"/>
        <v>73.916666666666671</v>
      </c>
      <c r="I231" s="38">
        <f t="shared" si="51"/>
        <v>3.0993937745775746E-3</v>
      </c>
      <c r="J231" s="58">
        <f t="shared" si="45"/>
        <v>0</v>
      </c>
      <c r="K231" s="1">
        <f t="shared" si="46"/>
        <v>0</v>
      </c>
      <c r="L231" s="3">
        <f t="shared" si="48"/>
        <v>1</v>
      </c>
      <c r="M231" s="39">
        <f t="shared" si="49"/>
        <v>7.9049076275850005E-4</v>
      </c>
      <c r="N231" s="39">
        <f t="shared" si="53"/>
        <v>1.0023064529696701</v>
      </c>
      <c r="O231" s="26">
        <v>1.7583962741432035E-3</v>
      </c>
      <c r="P231" s="48">
        <f t="shared" si="52"/>
        <v>657440.23842877848</v>
      </c>
      <c r="Q231" s="48">
        <f t="shared" si="50"/>
        <v>1900.9981503631921</v>
      </c>
      <c r="R231" s="48">
        <f t="shared" si="56"/>
        <v>0</v>
      </c>
      <c r="S231" s="85">
        <f t="shared" si="57"/>
        <v>0</v>
      </c>
    </row>
    <row r="232" spans="6:19" x14ac:dyDescent="0.25">
      <c r="F232" s="1">
        <v>228</v>
      </c>
      <c r="G232" s="3">
        <f t="shared" si="54"/>
        <v>19</v>
      </c>
      <c r="H232" s="3">
        <f t="shared" si="55"/>
        <v>74</v>
      </c>
      <c r="I232" s="38">
        <f t="shared" si="51"/>
        <v>3.1128168457330574E-3</v>
      </c>
      <c r="J232" s="58">
        <f t="shared" si="45"/>
        <v>0</v>
      </c>
      <c r="K232" s="1">
        <f t="shared" si="46"/>
        <v>1</v>
      </c>
      <c r="L232" s="3">
        <f t="shared" si="48"/>
        <v>0</v>
      </c>
      <c r="M232" s="39">
        <f t="shared" si="49"/>
        <v>7.8997947386261202E-4</v>
      </c>
      <c r="N232" s="39">
        <f t="shared" si="53"/>
        <v>1.0023203783104564</v>
      </c>
      <c r="O232" s="26">
        <v>1.7583214800498403E-3</v>
      </c>
      <c r="P232" s="48">
        <f t="shared" si="52"/>
        <v>0</v>
      </c>
      <c r="Q232" s="48">
        <f t="shared" si="50"/>
        <v>2077.8648182041889</v>
      </c>
      <c r="R232" s="48">
        <f t="shared" si="56"/>
        <v>2077.8648182041889</v>
      </c>
      <c r="S232" s="85">
        <f>((P231-R231)*N232*(1+O232)+J232)*(1-L232)</f>
        <v>660124.42212865187</v>
      </c>
    </row>
  </sheetData>
  <mergeCells count="12">
    <mergeCell ref="B3:C3"/>
    <mergeCell ref="B43:D43"/>
    <mergeCell ref="B44:C44"/>
    <mergeCell ref="B45:C45"/>
    <mergeCell ref="B16:D16"/>
    <mergeCell ref="B30:C30"/>
    <mergeCell ref="B17:C17"/>
    <mergeCell ref="B18:C18"/>
    <mergeCell ref="B19:C19"/>
    <mergeCell ref="B20:C20"/>
    <mergeCell ref="B21:C21"/>
    <mergeCell ref="B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97"/>
  <sheetViews>
    <sheetView topLeftCell="K1" zoomScale="99" zoomScaleNormal="99" workbookViewId="0">
      <selection activeCell="U6" sqref="U6:U24"/>
    </sheetView>
  </sheetViews>
  <sheetFormatPr defaultRowHeight="15" x14ac:dyDescent="0.25"/>
  <cols>
    <col min="6" max="6" width="12.140625" customWidth="1"/>
    <col min="7" max="7" width="9.42578125" customWidth="1"/>
    <col min="8" max="8" width="7.140625" customWidth="1"/>
    <col min="9" max="9" width="13.140625" customWidth="1"/>
    <col min="10" max="10" width="13.5703125" customWidth="1"/>
    <col min="11" max="11" width="9" bestFit="1" customWidth="1"/>
    <col min="12" max="12" width="7" customWidth="1"/>
    <col min="13" max="13" width="17.28515625" customWidth="1"/>
    <col min="14" max="14" width="18.28515625" customWidth="1"/>
    <col min="15" max="15" width="15.140625" customWidth="1"/>
    <col min="16" max="16" width="21.140625" customWidth="1"/>
    <col min="17" max="17" width="20.5703125" customWidth="1"/>
    <col min="18" max="18" width="18.7109375" customWidth="1"/>
    <col min="19" max="19" width="21.28515625" customWidth="1"/>
    <col min="20" max="20" width="14" customWidth="1"/>
    <col min="21" max="21" width="13.140625" customWidth="1"/>
    <col min="22" max="22" width="20.85546875" customWidth="1"/>
    <col min="23" max="23" width="20.42578125" customWidth="1"/>
    <col min="24" max="24" width="9.140625" bestFit="1" customWidth="1"/>
    <col min="25" max="25" width="15.140625" bestFit="1" customWidth="1"/>
    <col min="26" max="26" width="13" bestFit="1" customWidth="1"/>
    <col min="27" max="27" width="15.28515625" bestFit="1" customWidth="1"/>
    <col min="28" max="28" width="9.85546875" bestFit="1" customWidth="1"/>
    <col min="29" max="29" width="15.140625" bestFit="1" customWidth="1"/>
    <col min="30" max="30" width="13" bestFit="1" customWidth="1"/>
    <col min="32" max="32" width="18.42578125" bestFit="1" customWidth="1"/>
    <col min="33" max="33" width="14.7109375" bestFit="1" customWidth="1"/>
    <col min="34" max="34" width="13.7109375" bestFit="1" customWidth="1"/>
  </cols>
  <sheetData>
    <row r="2" spans="2:32" ht="21.75" thickBot="1" x14ac:dyDescent="0.4">
      <c r="M2" s="68"/>
      <c r="N2" s="68"/>
      <c r="O2" s="68"/>
      <c r="P2" s="72" t="s">
        <v>65</v>
      </c>
      <c r="Q2" s="68"/>
      <c r="R2" s="68"/>
      <c r="S2" s="68"/>
      <c r="T2" s="73"/>
      <c r="U2" s="73"/>
      <c r="V2" s="74" t="s">
        <v>66</v>
      </c>
      <c r="W2" s="73"/>
    </row>
    <row r="3" spans="2:32" x14ac:dyDescent="0.25">
      <c r="B3" s="95" t="s">
        <v>3</v>
      </c>
      <c r="C3" s="96"/>
      <c r="D3" s="24">
        <v>10</v>
      </c>
      <c r="M3" s="68"/>
      <c r="N3" s="68"/>
      <c r="O3" s="68"/>
      <c r="P3" s="68"/>
      <c r="Q3" s="68"/>
      <c r="R3" s="91" t="s">
        <v>31</v>
      </c>
      <c r="S3" s="91"/>
      <c r="T3" s="73"/>
      <c r="U3" s="73"/>
      <c r="V3" s="73"/>
      <c r="W3" s="73"/>
      <c r="Z3" s="8"/>
    </row>
    <row r="4" spans="2:32" ht="45" x14ac:dyDescent="0.25">
      <c r="B4" s="97" t="s">
        <v>4</v>
      </c>
      <c r="C4" s="98"/>
      <c r="D4" s="11">
        <v>100</v>
      </c>
      <c r="F4" s="66" t="s">
        <v>17</v>
      </c>
      <c r="G4" s="82" t="s">
        <v>18</v>
      </c>
      <c r="H4" s="82" t="s">
        <v>0</v>
      </c>
      <c r="I4" s="82" t="s">
        <v>63</v>
      </c>
      <c r="J4" s="82" t="s">
        <v>64</v>
      </c>
      <c r="K4" s="82" t="s">
        <v>1</v>
      </c>
      <c r="L4" s="82" t="s">
        <v>2</v>
      </c>
      <c r="M4" s="86" t="s">
        <v>26</v>
      </c>
      <c r="N4" s="86" t="s">
        <v>27</v>
      </c>
      <c r="O4" s="86" t="s">
        <v>28</v>
      </c>
      <c r="P4" s="86" t="s">
        <v>29</v>
      </c>
      <c r="Q4" s="86" t="s">
        <v>30</v>
      </c>
      <c r="R4" s="86">
        <v>0.05</v>
      </c>
      <c r="S4" s="86">
        <v>0.95</v>
      </c>
      <c r="T4" s="71" t="s">
        <v>6</v>
      </c>
      <c r="U4" s="71" t="s">
        <v>23</v>
      </c>
      <c r="V4" s="71" t="s">
        <v>24</v>
      </c>
      <c r="W4" s="71" t="s">
        <v>25</v>
      </c>
    </row>
    <row r="5" spans="2:32" x14ac:dyDescent="0.25">
      <c r="B5" s="97" t="s">
        <v>22</v>
      </c>
      <c r="C5" s="98"/>
      <c r="D5" s="11">
        <v>1000</v>
      </c>
      <c r="F5" s="1">
        <v>0</v>
      </c>
      <c r="G5" s="58">
        <f>D7-D6</f>
        <v>55</v>
      </c>
      <c r="H5" s="28">
        <f t="shared" ref="H5:H24" si="0">$D$4*(INT(F5)=F5)*(F5&lt;$D$3)*(1+$D$8)^FLOOR(F5,1)</f>
        <v>100</v>
      </c>
      <c r="I5" s="1">
        <f t="shared" ref="I5:I24" si="1">($D$3+$D$6-F5)*(F5&gt;=$D$3)*(INT(F5)=F5)</f>
        <v>0</v>
      </c>
      <c r="J5" s="3">
        <f>IF(I5&lt;&gt;0,(1-1/I5),1)</f>
        <v>1</v>
      </c>
      <c r="K5" s="26">
        <f t="shared" ref="K5:K24" si="2">INDEX($C$13:$C$21,MATCH(G5,$B$13:$B$21,1))</f>
        <v>8.6900082356947461E-2</v>
      </c>
      <c r="L5" s="26">
        <f t="shared" ref="L5:L24" si="3">INDEX($D$13:$D$21,MATCH(G5,$B$13:$B$21,1))</f>
        <v>0.2</v>
      </c>
      <c r="M5" s="69">
        <f>D5+H5</f>
        <v>1100</v>
      </c>
      <c r="N5" s="69">
        <f>M5^2</f>
        <v>1210000</v>
      </c>
      <c r="O5" s="69">
        <f t="shared" ref="O5:O24" si="4">N5-M5^2</f>
        <v>0</v>
      </c>
      <c r="P5" s="70">
        <f t="shared" ref="P5:P24" si="5">LN(M5)</f>
        <v>7.0030654587864616</v>
      </c>
      <c r="Q5" s="70">
        <f t="shared" ref="Q5:Q24" si="6">SQRT(LN(1+O5*EXP(-2*P5)))</f>
        <v>0</v>
      </c>
      <c r="R5" s="69">
        <f t="shared" ref="R5:S24" si="7">EXP($Q5*_xlfn.NORM.S.INV(R$4)+$P5-0.5*$Q5^2)</f>
        <v>1099.9999999999995</v>
      </c>
      <c r="S5" s="69">
        <f t="shared" si="7"/>
        <v>1099.9999999999995</v>
      </c>
      <c r="T5" s="87">
        <v>0</v>
      </c>
      <c r="U5" s="87"/>
      <c r="V5" s="87"/>
      <c r="W5" s="87"/>
    </row>
    <row r="6" spans="2:32" x14ac:dyDescent="0.25">
      <c r="B6" s="97" t="s">
        <v>5</v>
      </c>
      <c r="C6" s="98"/>
      <c r="D6" s="11">
        <v>10</v>
      </c>
      <c r="F6" s="1">
        <v>1</v>
      </c>
      <c r="G6" s="58">
        <f t="shared" ref="G6:G24" si="8">$G$5+F6</f>
        <v>56</v>
      </c>
      <c r="H6" s="28">
        <f t="shared" si="0"/>
        <v>102</v>
      </c>
      <c r="I6" s="1">
        <f t="shared" si="1"/>
        <v>0</v>
      </c>
      <c r="J6" s="3">
        <f t="shared" ref="J6:J24" si="9">IF(I6&lt;&gt;0,(1-1/I6),1)</f>
        <v>1</v>
      </c>
      <c r="K6" s="26">
        <f t="shared" si="2"/>
        <v>8.6900082356947461E-2</v>
      </c>
      <c r="L6" s="26">
        <f t="shared" si="3"/>
        <v>0.2</v>
      </c>
      <c r="M6" s="69">
        <f t="shared" ref="M6:M24" si="10">H6+M5*(EXP(K5*(F6-F5)))*J5</f>
        <v>1301.8664538724026</v>
      </c>
      <c r="N6" s="69">
        <f t="shared" ref="N6:N24" si="11">H6^2+N5*J5^2*(EXP((2*K5+L5^2)*(F6-F5)))+2*H6*M5*J5*(EXP(K5*(F6-F5)))</f>
        <v>1753610.698993128</v>
      </c>
      <c r="O6" s="69">
        <f t="shared" si="4"/>
        <v>58754.435274823336</v>
      </c>
      <c r="P6" s="70">
        <f t="shared" si="5"/>
        <v>7.1715542475173795</v>
      </c>
      <c r="Q6" s="70">
        <f t="shared" si="6"/>
        <v>0.18460493450031451</v>
      </c>
      <c r="R6" s="69">
        <f t="shared" si="7"/>
        <v>944.69928557597405</v>
      </c>
      <c r="S6" s="69">
        <f t="shared" si="7"/>
        <v>1733.9595901591156</v>
      </c>
      <c r="T6" s="88">
        <f t="shared" ref="T6:T24" si="12">(M6-H6)/(J5*(M5))-1</f>
        <v>9.0787685338547863E-2</v>
      </c>
      <c r="U6" s="88">
        <f>EXP(K5)^(F6-F5)-1</f>
        <v>9.0787685338547863E-2</v>
      </c>
      <c r="V6" s="89">
        <f t="shared" ref="V6:V24" si="13">(R6-H6)/(J5*R5)-1</f>
        <v>-0.23390974038547785</v>
      </c>
      <c r="W6" s="89">
        <f t="shared" ref="W6:W24" si="14">(S6-H6)/(J5*S5)-1</f>
        <v>0.48359962741737839</v>
      </c>
    </row>
    <row r="7" spans="2:32" x14ac:dyDescent="0.25">
      <c r="B7" s="97" t="s">
        <v>19</v>
      </c>
      <c r="C7" s="98"/>
      <c r="D7" s="11">
        <v>65</v>
      </c>
      <c r="F7" s="1">
        <v>2</v>
      </c>
      <c r="G7" s="58">
        <f t="shared" si="8"/>
        <v>57</v>
      </c>
      <c r="H7" s="28">
        <f t="shared" si="0"/>
        <v>104.03999999999999</v>
      </c>
      <c r="I7" s="1">
        <f t="shared" si="1"/>
        <v>0</v>
      </c>
      <c r="J7" s="3">
        <f t="shared" si="9"/>
        <v>1</v>
      </c>
      <c r="K7" s="26">
        <f t="shared" si="2"/>
        <v>8.6900082356947461E-2</v>
      </c>
      <c r="L7" s="26">
        <f t="shared" si="3"/>
        <v>0.2</v>
      </c>
      <c r="M7" s="69">
        <f t="shared" si="10"/>
        <v>1524.0998958393814</v>
      </c>
      <c r="N7" s="69">
        <f t="shared" si="11"/>
        <v>2477938.3129350436</v>
      </c>
      <c r="O7" s="69">
        <f t="shared" si="4"/>
        <v>155057.8204374304</v>
      </c>
      <c r="P7" s="70">
        <f t="shared" si="5"/>
        <v>7.3291592825494236</v>
      </c>
      <c r="Q7" s="70">
        <f t="shared" si="6"/>
        <v>0.25420244269142189</v>
      </c>
      <c r="R7" s="69">
        <f t="shared" si="7"/>
        <v>971.38611088777611</v>
      </c>
      <c r="S7" s="69">
        <f t="shared" si="7"/>
        <v>2241.6683157566622</v>
      </c>
      <c r="T7" s="88">
        <f t="shared" si="12"/>
        <v>9.0787685338547863E-2</v>
      </c>
      <c r="U7" s="88">
        <f t="shared" ref="U7:U24" si="15">EXP(K6)^(F7-F6)-1</f>
        <v>9.0787685338547863E-2</v>
      </c>
      <c r="V7" s="89">
        <f t="shared" si="13"/>
        <v>-8.1881267265949464E-2</v>
      </c>
      <c r="W7" s="89">
        <f t="shared" si="14"/>
        <v>0.23280169150914531</v>
      </c>
    </row>
    <row r="8" spans="2:32" ht="15.75" thickBot="1" x14ac:dyDescent="0.3">
      <c r="B8" s="99" t="s">
        <v>21</v>
      </c>
      <c r="C8" s="100"/>
      <c r="D8" s="25">
        <v>0.02</v>
      </c>
      <c r="F8" s="1">
        <v>3</v>
      </c>
      <c r="G8" s="58">
        <f t="shared" si="8"/>
        <v>58</v>
      </c>
      <c r="H8" s="28">
        <f t="shared" si="0"/>
        <v>106.12079999999999</v>
      </c>
      <c r="I8" s="1">
        <f t="shared" si="1"/>
        <v>0</v>
      </c>
      <c r="J8" s="3">
        <f t="shared" si="9"/>
        <v>1</v>
      </c>
      <c r="K8" s="26">
        <f t="shared" si="2"/>
        <v>8.6900082356947461E-2</v>
      </c>
      <c r="L8" s="26">
        <f t="shared" si="3"/>
        <v>0.2</v>
      </c>
      <c r="M8" s="69">
        <f t="shared" si="10"/>
        <v>1768.5901976073606</v>
      </c>
      <c r="N8" s="69">
        <f t="shared" si="11"/>
        <v>3432724.0413919347</v>
      </c>
      <c r="O8" s="69">
        <f t="shared" si="4"/>
        <v>304812.75431909226</v>
      </c>
      <c r="P8" s="70">
        <f t="shared" si="5"/>
        <v>7.4779380096674721</v>
      </c>
      <c r="Q8" s="70">
        <f t="shared" si="6"/>
        <v>0.30494042988101433</v>
      </c>
      <c r="R8" s="69">
        <f t="shared" si="7"/>
        <v>1022.3521743326853</v>
      </c>
      <c r="S8" s="69">
        <f t="shared" si="7"/>
        <v>2787.8502242796544</v>
      </c>
      <c r="T8" s="88">
        <f t="shared" si="12"/>
        <v>9.0787685338547863E-2</v>
      </c>
      <c r="U8" s="88">
        <f t="shared" si="15"/>
        <v>9.0787685338547863E-2</v>
      </c>
      <c r="V8" s="89">
        <f t="shared" si="13"/>
        <v>-5.6779416482168332E-2</v>
      </c>
      <c r="W8" s="89">
        <f t="shared" si="14"/>
        <v>0.1963096437728129</v>
      </c>
    </row>
    <row r="9" spans="2:32" x14ac:dyDescent="0.25">
      <c r="F9" s="1">
        <v>4</v>
      </c>
      <c r="G9" s="58">
        <f t="shared" si="8"/>
        <v>59</v>
      </c>
      <c r="H9" s="28">
        <f t="shared" si="0"/>
        <v>108.243216</v>
      </c>
      <c r="I9" s="1">
        <f t="shared" si="1"/>
        <v>0</v>
      </c>
      <c r="J9" s="3">
        <f t="shared" si="9"/>
        <v>1</v>
      </c>
      <c r="K9" s="26">
        <f t="shared" si="2"/>
        <v>8.6900082356947461E-2</v>
      </c>
      <c r="L9" s="26">
        <f t="shared" si="3"/>
        <v>0.2</v>
      </c>
      <c r="M9" s="69">
        <f t="shared" si="10"/>
        <v>2037.3996239605779</v>
      </c>
      <c r="N9" s="69">
        <f t="shared" si="11"/>
        <v>4680352.961938533</v>
      </c>
      <c r="O9" s="69">
        <f t="shared" si="4"/>
        <v>529355.73422382912</v>
      </c>
      <c r="P9" s="70">
        <f t="shared" si="5"/>
        <v>7.6194295795876652</v>
      </c>
      <c r="Q9" s="70">
        <f t="shared" si="6"/>
        <v>0.34644613591761825</v>
      </c>
      <c r="R9" s="69">
        <f t="shared" si="7"/>
        <v>1085.2481329965656</v>
      </c>
      <c r="S9" s="69">
        <f t="shared" si="7"/>
        <v>3392.3232843244546</v>
      </c>
      <c r="T9" s="88">
        <f t="shared" si="12"/>
        <v>9.0787685338547863E-2</v>
      </c>
      <c r="U9" s="88">
        <f t="shared" si="15"/>
        <v>9.0787685338547863E-2</v>
      </c>
      <c r="V9" s="89">
        <f t="shared" si="13"/>
        <v>-4.4355808570289423E-2</v>
      </c>
      <c r="W9" s="89">
        <f t="shared" si="14"/>
        <v>0.17799731123397056</v>
      </c>
    </row>
    <row r="10" spans="2:32" ht="15.75" thickBot="1" x14ac:dyDescent="0.3">
      <c r="F10" s="1">
        <v>5</v>
      </c>
      <c r="G10" s="58">
        <f t="shared" si="8"/>
        <v>60</v>
      </c>
      <c r="H10" s="28">
        <f t="shared" si="0"/>
        <v>110.40808032</v>
      </c>
      <c r="I10" s="1">
        <f t="shared" si="1"/>
        <v>0</v>
      </c>
      <c r="J10" s="3">
        <f t="shared" si="9"/>
        <v>1</v>
      </c>
      <c r="K10" s="26">
        <f t="shared" si="2"/>
        <v>8.6900082356947461E-2</v>
      </c>
      <c r="L10" s="26">
        <f t="shared" si="3"/>
        <v>0.2</v>
      </c>
      <c r="M10" s="69">
        <f t="shared" si="10"/>
        <v>2332.7785002495866</v>
      </c>
      <c r="N10" s="69">
        <f t="shared" si="11"/>
        <v>6298958.0913163507</v>
      </c>
      <c r="O10" s="69">
        <f t="shared" si="4"/>
        <v>857102.56008964032</v>
      </c>
      <c r="P10" s="70">
        <f t="shared" si="5"/>
        <v>7.7548153254865406</v>
      </c>
      <c r="Q10" s="70">
        <f t="shared" si="6"/>
        <v>0.38244495601429501</v>
      </c>
      <c r="R10" s="69">
        <f t="shared" si="7"/>
        <v>1155.8800493225949</v>
      </c>
      <c r="S10" s="69">
        <f t="shared" si="7"/>
        <v>4067.3592149228084</v>
      </c>
      <c r="T10" s="88">
        <f t="shared" si="12"/>
        <v>9.0787685338547863E-2</v>
      </c>
      <c r="U10" s="88">
        <f t="shared" si="15"/>
        <v>9.0787685338547863E-2</v>
      </c>
      <c r="V10" s="89">
        <f t="shared" si="13"/>
        <v>-3.6651676961785173E-2</v>
      </c>
      <c r="W10" s="89">
        <f t="shared" si="14"/>
        <v>0.16644281896346258</v>
      </c>
    </row>
    <row r="11" spans="2:32" x14ac:dyDescent="0.25">
      <c r="B11" s="92" t="s">
        <v>20</v>
      </c>
      <c r="C11" s="93"/>
      <c r="D11" s="94"/>
      <c r="F11" s="1">
        <v>6</v>
      </c>
      <c r="G11" s="58">
        <f t="shared" si="8"/>
        <v>61</v>
      </c>
      <c r="H11" s="28">
        <f t="shared" si="0"/>
        <v>112.61624192640001</v>
      </c>
      <c r="I11" s="1">
        <f t="shared" si="1"/>
        <v>0</v>
      </c>
      <c r="J11" s="3">
        <f t="shared" si="9"/>
        <v>1</v>
      </c>
      <c r="K11" s="26">
        <f t="shared" si="2"/>
        <v>8.6900082356947461E-2</v>
      </c>
      <c r="L11" s="26">
        <f t="shared" si="3"/>
        <v>0.2</v>
      </c>
      <c r="M11" s="69">
        <f t="shared" si="10"/>
        <v>2657.1823026211759</v>
      </c>
      <c r="N11" s="69">
        <f t="shared" si="11"/>
        <v>8386274.5800601626</v>
      </c>
      <c r="O11" s="69">
        <f t="shared" si="4"/>
        <v>1325656.7906969879</v>
      </c>
      <c r="P11" s="70">
        <f t="shared" si="5"/>
        <v>7.8850215556082777</v>
      </c>
      <c r="Q11" s="70">
        <f t="shared" si="6"/>
        <v>0.41480578302837406</v>
      </c>
      <c r="R11" s="69">
        <f t="shared" si="7"/>
        <v>1232.3705131791344</v>
      </c>
      <c r="S11" s="69">
        <f t="shared" si="7"/>
        <v>4823.6415663781036</v>
      </c>
      <c r="T11" s="88">
        <f t="shared" si="12"/>
        <v>9.0787685338547863E-2</v>
      </c>
      <c r="U11" s="88">
        <f t="shared" si="15"/>
        <v>9.0787685338547863E-2</v>
      </c>
      <c r="V11" s="89">
        <f t="shared" si="13"/>
        <v>-3.1253916088466283E-2</v>
      </c>
      <c r="W11" s="89">
        <f t="shared" si="14"/>
        <v>0.15825160147334327</v>
      </c>
    </row>
    <row r="12" spans="2:32" x14ac:dyDescent="0.25">
      <c r="B12" s="18" t="s">
        <v>18</v>
      </c>
      <c r="C12" s="17" t="s">
        <v>60</v>
      </c>
      <c r="D12" s="19" t="s">
        <v>61</v>
      </c>
      <c r="F12" s="1">
        <v>7</v>
      </c>
      <c r="G12" s="58">
        <f t="shared" si="8"/>
        <v>62</v>
      </c>
      <c r="H12" s="28">
        <f t="shared" si="0"/>
        <v>114.86856676492798</v>
      </c>
      <c r="I12" s="1">
        <f t="shared" si="1"/>
        <v>0</v>
      </c>
      <c r="J12" s="3">
        <f t="shared" si="9"/>
        <v>1</v>
      </c>
      <c r="K12" s="26">
        <f t="shared" si="2"/>
        <v>6.9950212641852957E-2</v>
      </c>
      <c r="L12" s="26">
        <f t="shared" si="3"/>
        <v>0.12</v>
      </c>
      <c r="M12" s="69">
        <f t="shared" si="10"/>
        <v>3013.2903001636332</v>
      </c>
      <c r="N12" s="69">
        <f t="shared" si="11"/>
        <v>11064424.00501314</v>
      </c>
      <c r="O12" s="69">
        <f t="shared" si="4"/>
        <v>1984505.5719529018</v>
      </c>
      <c r="P12" s="70">
        <f t="shared" si="5"/>
        <v>8.0107878836969917</v>
      </c>
      <c r="Q12" s="70">
        <f t="shared" si="6"/>
        <v>0.44460061531546952</v>
      </c>
      <c r="R12" s="69">
        <f t="shared" si="7"/>
        <v>1313.762051464852</v>
      </c>
      <c r="S12" s="69">
        <f t="shared" si="7"/>
        <v>5671.7668660914951</v>
      </c>
      <c r="T12" s="88">
        <f t="shared" si="12"/>
        <v>9.0787685338547863E-2</v>
      </c>
      <c r="U12" s="88">
        <f t="shared" si="15"/>
        <v>9.0787685338547863E-2</v>
      </c>
      <c r="V12" s="89">
        <f t="shared" si="13"/>
        <v>-2.716474316871631E-2</v>
      </c>
      <c r="W12" s="89">
        <f t="shared" si="14"/>
        <v>0.15201310521483036</v>
      </c>
    </row>
    <row r="13" spans="2:32" x14ac:dyDescent="0.25">
      <c r="B13" s="10">
        <v>1</v>
      </c>
      <c r="C13" s="20">
        <v>8.6900082356947461E-2</v>
      </c>
      <c r="D13" s="21">
        <v>0.2</v>
      </c>
      <c r="F13" s="1">
        <v>8</v>
      </c>
      <c r="G13" s="58">
        <f t="shared" si="8"/>
        <v>63</v>
      </c>
      <c r="H13" s="28">
        <f t="shared" si="0"/>
        <v>117.16593810022655</v>
      </c>
      <c r="I13" s="1">
        <f t="shared" si="1"/>
        <v>0</v>
      </c>
      <c r="J13" s="3">
        <f t="shared" si="9"/>
        <v>1</v>
      </c>
      <c r="K13" s="26">
        <f t="shared" si="2"/>
        <v>5.4820067913264728E-2</v>
      </c>
      <c r="L13" s="26">
        <f t="shared" si="3"/>
        <v>0.08</v>
      </c>
      <c r="M13" s="69">
        <f t="shared" si="10"/>
        <v>3348.7835398114635</v>
      </c>
      <c r="N13" s="69">
        <f t="shared" si="11"/>
        <v>13681426.678499768</v>
      </c>
      <c r="O13" s="69">
        <f t="shared" si="4"/>
        <v>2467075.4819875713</v>
      </c>
      <c r="P13" s="70">
        <f t="shared" si="5"/>
        <v>8.1163524364298532</v>
      </c>
      <c r="Q13" s="70">
        <f t="shared" si="6"/>
        <v>0.44592026330413825</v>
      </c>
      <c r="R13" s="69">
        <f t="shared" si="7"/>
        <v>1456.0119459955836</v>
      </c>
      <c r="S13" s="69">
        <f t="shared" si="7"/>
        <v>6313.2353522477697</v>
      </c>
      <c r="T13" s="88">
        <f t="shared" si="12"/>
        <v>7.2454785234515207E-2</v>
      </c>
      <c r="U13" s="88">
        <f t="shared" si="15"/>
        <v>7.2454785234515207E-2</v>
      </c>
      <c r="V13" s="89">
        <f t="shared" si="13"/>
        <v>1.909322651125156E-2</v>
      </c>
      <c r="W13" s="89">
        <f t="shared" si="14"/>
        <v>9.2440779114278726E-2</v>
      </c>
    </row>
    <row r="14" spans="2:32" x14ac:dyDescent="0.25">
      <c r="B14" s="10">
        <v>61</v>
      </c>
      <c r="C14" s="20">
        <v>8.6900082356947461E-2</v>
      </c>
      <c r="D14" s="21">
        <v>0.2</v>
      </c>
      <c r="F14" s="1">
        <v>9</v>
      </c>
      <c r="G14" s="58">
        <f t="shared" si="8"/>
        <v>64</v>
      </c>
      <c r="H14" s="28">
        <f t="shared" si="0"/>
        <v>119.50925686223108</v>
      </c>
      <c r="I14" s="1">
        <f t="shared" si="1"/>
        <v>0</v>
      </c>
      <c r="J14" s="3">
        <f t="shared" si="9"/>
        <v>1</v>
      </c>
      <c r="K14" s="26">
        <f t="shared" si="2"/>
        <v>4.2483604910320785E-2</v>
      </c>
      <c r="L14" s="26">
        <f t="shared" si="3"/>
        <v>0.06</v>
      </c>
      <c r="M14" s="69">
        <f t="shared" si="10"/>
        <v>3656.9985113389253</v>
      </c>
      <c r="N14" s="69">
        <f t="shared" si="11"/>
        <v>16224610.23791261</v>
      </c>
      <c r="O14" s="69">
        <f t="shared" si="4"/>
        <v>2850972.1259774938</v>
      </c>
      <c r="P14" s="70">
        <f t="shared" si="5"/>
        <v>8.2043980110776342</v>
      </c>
      <c r="Q14" s="70">
        <f t="shared" si="6"/>
        <v>0.4395950133861668</v>
      </c>
      <c r="R14" s="69">
        <f t="shared" si="7"/>
        <v>1611.155127187654</v>
      </c>
      <c r="S14" s="69">
        <f t="shared" si="7"/>
        <v>6842.069855815791</v>
      </c>
      <c r="T14" s="88">
        <f t="shared" si="12"/>
        <v>5.6350526219994146E-2</v>
      </c>
      <c r="U14" s="88">
        <f t="shared" si="15"/>
        <v>5.6350526219994146E-2</v>
      </c>
      <c r="V14" s="89">
        <f t="shared" si="13"/>
        <v>2.4473648329494946E-2</v>
      </c>
      <c r="W14" s="89">
        <f t="shared" si="14"/>
        <v>6.4836050593306993E-2</v>
      </c>
      <c r="AF14" s="16"/>
    </row>
    <row r="15" spans="2:32" x14ac:dyDescent="0.25">
      <c r="B15" s="10">
        <v>62</v>
      </c>
      <c r="C15" s="20">
        <v>6.9950212641852957E-2</v>
      </c>
      <c r="D15" s="21">
        <v>0.12</v>
      </c>
      <c r="F15" s="1">
        <v>10</v>
      </c>
      <c r="G15" s="58">
        <f t="shared" si="8"/>
        <v>65</v>
      </c>
      <c r="H15" s="28">
        <f t="shared" si="0"/>
        <v>0</v>
      </c>
      <c r="I15" s="1">
        <f t="shared" si="1"/>
        <v>10</v>
      </c>
      <c r="J15" s="3">
        <f t="shared" si="9"/>
        <v>0.9</v>
      </c>
      <c r="K15" s="26">
        <f t="shared" si="2"/>
        <v>3.3326262981831584E-2</v>
      </c>
      <c r="L15" s="26">
        <f t="shared" si="3"/>
        <v>0.05</v>
      </c>
      <c r="M15" s="69">
        <f t="shared" si="10"/>
        <v>3815.7084054713437</v>
      </c>
      <c r="N15" s="69">
        <f t="shared" si="11"/>
        <v>17727133.817621302</v>
      </c>
      <c r="O15" s="69">
        <f t="shared" si="4"/>
        <v>3167503.1820366383</v>
      </c>
      <c r="P15" s="70">
        <f t="shared" si="5"/>
        <v>8.2468816159879559</v>
      </c>
      <c r="Q15" s="70">
        <f t="shared" si="6"/>
        <v>0.44367079664316861</v>
      </c>
      <c r="R15" s="69">
        <f t="shared" si="7"/>
        <v>1666.8421864279589</v>
      </c>
      <c r="S15" s="69">
        <f t="shared" si="7"/>
        <v>7174.1046624625296</v>
      </c>
      <c r="T15" s="88">
        <f t="shared" si="12"/>
        <v>4.3398949614094962E-2</v>
      </c>
      <c r="U15" s="88">
        <f t="shared" si="15"/>
        <v>4.3398949614094962E-2</v>
      </c>
      <c r="V15" s="89">
        <f t="shared" si="13"/>
        <v>3.4563437313146483E-2</v>
      </c>
      <c r="W15" s="89">
        <f t="shared" si="14"/>
        <v>4.8528415178998419E-2</v>
      </c>
      <c r="X15" s="7"/>
      <c r="AF15" s="16"/>
    </row>
    <row r="16" spans="2:32" x14ac:dyDescent="0.25">
      <c r="B16" s="10">
        <v>63</v>
      </c>
      <c r="C16" s="20">
        <v>5.4820067913264728E-2</v>
      </c>
      <c r="D16" s="21">
        <v>0.08</v>
      </c>
      <c r="F16" s="1">
        <v>11</v>
      </c>
      <c r="G16" s="58">
        <f t="shared" si="8"/>
        <v>66</v>
      </c>
      <c r="H16" s="28">
        <f t="shared" si="0"/>
        <v>0</v>
      </c>
      <c r="I16" s="1">
        <f t="shared" si="1"/>
        <v>9</v>
      </c>
      <c r="J16" s="3">
        <f t="shared" si="9"/>
        <v>0.88888888888888884</v>
      </c>
      <c r="K16" s="26">
        <f t="shared" si="2"/>
        <v>2.7183997094163859E-2</v>
      </c>
      <c r="L16" s="26">
        <f t="shared" si="3"/>
        <v>4.4999999999999998E-2</v>
      </c>
      <c r="M16" s="69">
        <f t="shared" si="10"/>
        <v>3550.5129440452733</v>
      </c>
      <c r="N16" s="69">
        <f t="shared" si="11"/>
        <v>15387076.125499597</v>
      </c>
      <c r="O16" s="69">
        <f t="shared" si="4"/>
        <v>2780933.9596665632</v>
      </c>
      <c r="P16" s="70">
        <f t="shared" si="5"/>
        <v>8.1748473633119598</v>
      </c>
      <c r="Q16" s="70">
        <f t="shared" si="6"/>
        <v>0.4464793117200217</v>
      </c>
      <c r="R16" s="69">
        <f t="shared" si="7"/>
        <v>1541.9179771110162</v>
      </c>
      <c r="S16" s="69">
        <f t="shared" si="7"/>
        <v>6698.0290513137516</v>
      </c>
      <c r="T16" s="88">
        <f t="shared" si="12"/>
        <v>3.3887803537547612E-2</v>
      </c>
      <c r="U16" s="88">
        <f t="shared" si="15"/>
        <v>3.3887803537547612E-2</v>
      </c>
      <c r="V16" s="89">
        <f t="shared" si="13"/>
        <v>2.7837074643217496E-2</v>
      </c>
      <c r="W16" s="89">
        <f t="shared" si="14"/>
        <v>3.7377464033979013E-2</v>
      </c>
      <c r="AF16" s="16"/>
    </row>
    <row r="17" spans="2:32" x14ac:dyDescent="0.25">
      <c r="B17" s="10">
        <v>64</v>
      </c>
      <c r="C17" s="20">
        <v>4.2483604910320785E-2</v>
      </c>
      <c r="D17" s="21">
        <v>0.06</v>
      </c>
      <c r="F17" s="1">
        <v>12</v>
      </c>
      <c r="G17" s="58">
        <f t="shared" si="8"/>
        <v>67</v>
      </c>
      <c r="H17" s="28">
        <f t="shared" si="0"/>
        <v>0</v>
      </c>
      <c r="I17" s="1">
        <f t="shared" si="1"/>
        <v>8</v>
      </c>
      <c r="J17" s="3">
        <f t="shared" si="9"/>
        <v>0.875</v>
      </c>
      <c r="K17" s="26">
        <f t="shared" si="2"/>
        <v>1.9026792638374312E-2</v>
      </c>
      <c r="L17" s="26">
        <f t="shared" si="3"/>
        <v>0.04</v>
      </c>
      <c r="M17" s="69">
        <f t="shared" si="10"/>
        <v>3242.9812504629786</v>
      </c>
      <c r="N17" s="69">
        <f t="shared" si="11"/>
        <v>12862998.639514178</v>
      </c>
      <c r="O17" s="69">
        <f t="shared" si="4"/>
        <v>2346071.2486597542</v>
      </c>
      <c r="P17" s="70">
        <f t="shared" si="5"/>
        <v>8.0842483247497405</v>
      </c>
      <c r="Q17" s="70">
        <f t="shared" si="6"/>
        <v>0.44874132392056798</v>
      </c>
      <c r="R17" s="69">
        <f t="shared" si="7"/>
        <v>1401.7127246482842</v>
      </c>
      <c r="S17" s="69">
        <f t="shared" si="7"/>
        <v>6134.4624375609146</v>
      </c>
      <c r="T17" s="88">
        <f t="shared" si="12"/>
        <v>2.7556852845634916E-2</v>
      </c>
      <c r="U17" s="88">
        <f t="shared" si="15"/>
        <v>2.7556852845634916E-2</v>
      </c>
      <c r="V17" s="89">
        <f t="shared" si="13"/>
        <v>2.270473438794518E-2</v>
      </c>
      <c r="W17" s="89">
        <f t="shared" si="14"/>
        <v>3.0343432282129879E-2</v>
      </c>
      <c r="AF17" s="16"/>
    </row>
    <row r="18" spans="2:32" x14ac:dyDescent="0.25">
      <c r="B18" s="10">
        <v>65</v>
      </c>
      <c r="C18" s="20">
        <v>3.3326262981831584E-2</v>
      </c>
      <c r="D18" s="21">
        <v>0.05</v>
      </c>
      <c r="F18" s="1">
        <v>13</v>
      </c>
      <c r="G18" s="58">
        <f t="shared" si="8"/>
        <v>68</v>
      </c>
      <c r="H18" s="28">
        <f t="shared" si="0"/>
        <v>0</v>
      </c>
      <c r="I18" s="1">
        <f t="shared" si="1"/>
        <v>7</v>
      </c>
      <c r="J18" s="3">
        <f t="shared" si="9"/>
        <v>0.85714285714285721</v>
      </c>
      <c r="K18" s="26">
        <f t="shared" si="2"/>
        <v>1.9026792638374312E-2</v>
      </c>
      <c r="L18" s="26">
        <f t="shared" si="3"/>
        <v>0.04</v>
      </c>
      <c r="M18" s="69">
        <f t="shared" si="10"/>
        <v>2892.1160915044661</v>
      </c>
      <c r="N18" s="69">
        <f t="shared" si="11"/>
        <v>10246597.173133463</v>
      </c>
      <c r="O18" s="69">
        <f t="shared" si="4"/>
        <v>1882261.6863943934</v>
      </c>
      <c r="P18" s="70">
        <f t="shared" si="5"/>
        <v>7.9697437247635925</v>
      </c>
      <c r="Q18" s="70">
        <f t="shared" si="6"/>
        <v>0.45052056090036979</v>
      </c>
      <c r="R18" s="69">
        <f t="shared" si="7"/>
        <v>1245.4086129858633</v>
      </c>
      <c r="S18" s="69">
        <f t="shared" si="7"/>
        <v>5482.4080876872458</v>
      </c>
      <c r="T18" s="88">
        <f t="shared" si="12"/>
        <v>1.9208955548567941E-2</v>
      </c>
      <c r="U18" s="88">
        <f t="shared" si="15"/>
        <v>1.9208955548567941E-2</v>
      </c>
      <c r="V18" s="89">
        <f t="shared" si="13"/>
        <v>1.5417855669277447E-2</v>
      </c>
      <c r="W18" s="89">
        <f t="shared" si="14"/>
        <v>2.1378695663245129E-2</v>
      </c>
      <c r="AF18" s="16"/>
    </row>
    <row r="19" spans="2:32" x14ac:dyDescent="0.25">
      <c r="B19" s="10">
        <v>66</v>
      </c>
      <c r="C19" s="20">
        <v>2.7183997094163859E-2</v>
      </c>
      <c r="D19" s="21">
        <v>4.4999999999999998E-2</v>
      </c>
      <c r="F19" s="1">
        <v>14</v>
      </c>
      <c r="G19" s="58">
        <f t="shared" si="8"/>
        <v>69</v>
      </c>
      <c r="H19" s="28">
        <f t="shared" si="0"/>
        <v>0</v>
      </c>
      <c r="I19" s="1">
        <f t="shared" si="1"/>
        <v>6</v>
      </c>
      <c r="J19" s="3">
        <f t="shared" si="9"/>
        <v>0.83333333333333337</v>
      </c>
      <c r="K19" s="26">
        <f t="shared" si="2"/>
        <v>1.9026792638374312E-2</v>
      </c>
      <c r="L19" s="26">
        <f t="shared" si="3"/>
        <v>0.04</v>
      </c>
      <c r="M19" s="69">
        <f t="shared" si="10"/>
        <v>2526.5748179549773</v>
      </c>
      <c r="N19" s="69">
        <f t="shared" si="11"/>
        <v>7832626.489120583</v>
      </c>
      <c r="O19" s="69">
        <f t="shared" si="4"/>
        <v>1449046.1783963563</v>
      </c>
      <c r="P19" s="70">
        <f t="shared" si="5"/>
        <v>7.8346198375747091</v>
      </c>
      <c r="Q19" s="70">
        <f t="shared" si="6"/>
        <v>0.45229279874212408</v>
      </c>
      <c r="R19" s="69">
        <f t="shared" si="7"/>
        <v>1083.9640304666395</v>
      </c>
      <c r="S19" s="69">
        <f t="shared" si="7"/>
        <v>4799.6145910101504</v>
      </c>
      <c r="T19" s="88">
        <f t="shared" si="12"/>
        <v>1.9208955548567941E-2</v>
      </c>
      <c r="U19" s="88">
        <f t="shared" si="15"/>
        <v>1.9208955548567941E-2</v>
      </c>
      <c r="V19" s="89">
        <f t="shared" si="13"/>
        <v>1.5429545793123722E-2</v>
      </c>
      <c r="W19" s="89">
        <f t="shared" si="14"/>
        <v>2.1366937049861034E-2</v>
      </c>
      <c r="AF19" s="16"/>
    </row>
    <row r="20" spans="2:32" x14ac:dyDescent="0.25">
      <c r="B20" s="10">
        <v>67</v>
      </c>
      <c r="C20" s="20">
        <v>1.9026792638374312E-2</v>
      </c>
      <c r="D20" s="21">
        <v>0.04</v>
      </c>
      <c r="F20" s="1">
        <v>15</v>
      </c>
      <c r="G20" s="58">
        <f t="shared" si="8"/>
        <v>70</v>
      </c>
      <c r="H20" s="28">
        <f t="shared" si="0"/>
        <v>0</v>
      </c>
      <c r="I20" s="1">
        <f t="shared" si="1"/>
        <v>5</v>
      </c>
      <c r="J20" s="3">
        <f t="shared" si="9"/>
        <v>0.8</v>
      </c>
      <c r="K20" s="26">
        <f t="shared" si="2"/>
        <v>1.9026792638374312E-2</v>
      </c>
      <c r="L20" s="26">
        <f t="shared" si="3"/>
        <v>0.04</v>
      </c>
      <c r="M20" s="69">
        <f t="shared" si="10"/>
        <v>2145.9230677693381</v>
      </c>
      <c r="N20" s="69">
        <f t="shared" si="11"/>
        <v>5659346.1518527372</v>
      </c>
      <c r="O20" s="69">
        <f t="shared" si="4"/>
        <v>1054360.3390681697</v>
      </c>
      <c r="P20" s="70">
        <f t="shared" si="5"/>
        <v>7.6713250734191289</v>
      </c>
      <c r="Q20" s="70">
        <f t="shared" si="6"/>
        <v>0.45405811940101176</v>
      </c>
      <c r="R20" s="69">
        <f t="shared" si="7"/>
        <v>917.25135546097613</v>
      </c>
      <c r="S20" s="69">
        <f t="shared" si="7"/>
        <v>4085.0932320856937</v>
      </c>
      <c r="T20" s="88">
        <f t="shared" si="12"/>
        <v>1.9208955548567941E-2</v>
      </c>
      <c r="U20" s="88">
        <f t="shared" si="15"/>
        <v>1.9208955548567941E-2</v>
      </c>
      <c r="V20" s="89">
        <f t="shared" si="13"/>
        <v>1.5441099165741212E-2</v>
      </c>
      <c r="W20" s="89">
        <f t="shared" si="14"/>
        <v>2.135531625490561E-2</v>
      </c>
    </row>
    <row r="21" spans="2:32" ht="15.75" thickBot="1" x14ac:dyDescent="0.3">
      <c r="B21" s="12">
        <v>100</v>
      </c>
      <c r="C21" s="22">
        <v>1.9026792638374312E-2</v>
      </c>
      <c r="D21" s="23">
        <v>0.04</v>
      </c>
      <c r="F21" s="1">
        <v>16</v>
      </c>
      <c r="G21" s="58">
        <f t="shared" si="8"/>
        <v>71</v>
      </c>
      <c r="H21" s="28">
        <f t="shared" si="0"/>
        <v>0</v>
      </c>
      <c r="I21" s="1">
        <f t="shared" si="1"/>
        <v>4</v>
      </c>
      <c r="J21" s="3">
        <f t="shared" si="9"/>
        <v>0.75</v>
      </c>
      <c r="K21" s="26">
        <f t="shared" si="2"/>
        <v>1.9026792638374312E-2</v>
      </c>
      <c r="L21" s="26">
        <f t="shared" si="3"/>
        <v>0.04</v>
      </c>
      <c r="M21" s="69">
        <f t="shared" si="10"/>
        <v>1749.7152068710127</v>
      </c>
      <c r="N21" s="69">
        <f t="shared" si="11"/>
        <v>3768491.7206707774</v>
      </c>
      <c r="O21" s="69">
        <f t="shared" si="4"/>
        <v>706988.41551510664</v>
      </c>
      <c r="P21" s="70">
        <f t="shared" si="5"/>
        <v>7.4672083147432931</v>
      </c>
      <c r="Q21" s="70">
        <f t="shared" si="6"/>
        <v>0.45581660324519097</v>
      </c>
      <c r="R21" s="69">
        <f t="shared" si="7"/>
        <v>745.1401591513046</v>
      </c>
      <c r="S21" s="69">
        <f t="shared" si="7"/>
        <v>3337.8278160378618</v>
      </c>
      <c r="T21" s="88">
        <f t="shared" si="12"/>
        <v>1.9208955548567941E-2</v>
      </c>
      <c r="U21" s="88">
        <f t="shared" si="15"/>
        <v>1.9208955548567941E-2</v>
      </c>
      <c r="V21" s="89">
        <f t="shared" si="13"/>
        <v>1.545251843321771E-2</v>
      </c>
      <c r="W21" s="89">
        <f t="shared" si="14"/>
        <v>2.1343830607537084E-2</v>
      </c>
    </row>
    <row r="22" spans="2:32" x14ac:dyDescent="0.25">
      <c r="B22" s="56" t="s">
        <v>62</v>
      </c>
      <c r="F22" s="1">
        <v>17</v>
      </c>
      <c r="G22" s="58">
        <f t="shared" si="8"/>
        <v>72</v>
      </c>
      <c r="H22" s="28">
        <f t="shared" si="0"/>
        <v>0</v>
      </c>
      <c r="I22" s="1">
        <f t="shared" si="1"/>
        <v>3</v>
      </c>
      <c r="J22" s="3">
        <f t="shared" si="9"/>
        <v>0.66666666666666674</v>
      </c>
      <c r="K22" s="26">
        <f t="shared" si="2"/>
        <v>1.9026792638374312E-2</v>
      </c>
      <c r="L22" s="26">
        <f t="shared" si="3"/>
        <v>0.04</v>
      </c>
      <c r="M22" s="69">
        <f t="shared" si="10"/>
        <v>1337.4940563768387</v>
      </c>
      <c r="N22" s="69">
        <f t="shared" si="11"/>
        <v>2205522.1590490891</v>
      </c>
      <c r="O22" s="69">
        <f t="shared" si="4"/>
        <v>416631.80820571887</v>
      </c>
      <c r="P22" s="70">
        <f t="shared" si="5"/>
        <v>7.198553034929887</v>
      </c>
      <c r="Q22" s="70">
        <f t="shared" si="6"/>
        <v>0.45756832909848899</v>
      </c>
      <c r="R22" s="69">
        <f t="shared" si="7"/>
        <v>567.49714660671054</v>
      </c>
      <c r="S22" s="69">
        <f t="shared" si="7"/>
        <v>2556.7739646388441</v>
      </c>
      <c r="T22" s="88">
        <f t="shared" si="12"/>
        <v>1.9208955548568163E-2</v>
      </c>
      <c r="U22" s="88">
        <f t="shared" si="15"/>
        <v>1.9208955548567941E-2</v>
      </c>
      <c r="V22" s="89">
        <f t="shared" si="13"/>
        <v>1.5463806170506356E-2</v>
      </c>
      <c r="W22" s="89">
        <f t="shared" si="14"/>
        <v>2.1332477508816616E-2</v>
      </c>
    </row>
    <row r="23" spans="2:32" x14ac:dyDescent="0.25">
      <c r="F23" s="1">
        <v>18</v>
      </c>
      <c r="G23" s="58">
        <f t="shared" si="8"/>
        <v>73</v>
      </c>
      <c r="H23" s="28">
        <f t="shared" si="0"/>
        <v>0</v>
      </c>
      <c r="I23" s="1">
        <f t="shared" si="1"/>
        <v>2</v>
      </c>
      <c r="J23" s="3">
        <f t="shared" si="9"/>
        <v>0.5</v>
      </c>
      <c r="K23" s="26">
        <f t="shared" si="2"/>
        <v>1.9026792638374312E-2</v>
      </c>
      <c r="L23" s="26">
        <f t="shared" si="3"/>
        <v>0.04</v>
      </c>
      <c r="M23" s="69">
        <f t="shared" si="10"/>
        <v>908.79061350150369</v>
      </c>
      <c r="N23" s="69">
        <f t="shared" si="11"/>
        <v>1019882.7367838345</v>
      </c>
      <c r="O23" s="69">
        <f t="shared" si="4"/>
        <v>193982.35759539506</v>
      </c>
      <c r="P23" s="70">
        <f t="shared" si="5"/>
        <v>6.8121147194600971</v>
      </c>
      <c r="Q23" s="70">
        <f t="shared" si="6"/>
        <v>0.45931337428163638</v>
      </c>
      <c r="R23" s="69">
        <f t="shared" si="7"/>
        <v>384.1860966814229</v>
      </c>
      <c r="S23" s="69">
        <f t="shared" si="7"/>
        <v>1740.8583952379647</v>
      </c>
      <c r="T23" s="88">
        <f t="shared" si="12"/>
        <v>1.9208955548567941E-2</v>
      </c>
      <c r="U23" s="88">
        <f t="shared" si="15"/>
        <v>1.9208955548567941E-2</v>
      </c>
      <c r="V23" s="89">
        <f t="shared" si="13"/>
        <v>1.5474964883849696E-2</v>
      </c>
      <c r="W23" s="89">
        <f t="shared" si="14"/>
        <v>2.1321254429232717E-2</v>
      </c>
    </row>
    <row r="24" spans="2:32" x14ac:dyDescent="0.25">
      <c r="F24" s="1">
        <v>19</v>
      </c>
      <c r="G24" s="58">
        <f t="shared" si="8"/>
        <v>74</v>
      </c>
      <c r="H24" s="28">
        <f t="shared" si="0"/>
        <v>0</v>
      </c>
      <c r="I24" s="1">
        <f t="shared" si="1"/>
        <v>1</v>
      </c>
      <c r="J24" s="3">
        <f t="shared" si="9"/>
        <v>0</v>
      </c>
      <c r="K24" s="26">
        <f t="shared" si="2"/>
        <v>1.9026792638374312E-2</v>
      </c>
      <c r="L24" s="26">
        <f t="shared" si="3"/>
        <v>0.04</v>
      </c>
      <c r="M24" s="69">
        <f t="shared" si="10"/>
        <v>463.12376599960493</v>
      </c>
      <c r="N24" s="69">
        <f t="shared" si="11"/>
        <v>265284.32090043434</v>
      </c>
      <c r="O24" s="69">
        <f t="shared" si="4"/>
        <v>50800.69826677753</v>
      </c>
      <c r="P24" s="70">
        <f t="shared" si="5"/>
        <v>6.1379943315385264</v>
      </c>
      <c r="Q24" s="70">
        <f t="shared" si="6"/>
        <v>0.46105181465208711</v>
      </c>
      <c r="R24" s="69">
        <f t="shared" si="7"/>
        <v>195.06780071356101</v>
      </c>
      <c r="S24" s="69">
        <f t="shared" si="7"/>
        <v>888.97818213696007</v>
      </c>
      <c r="T24" s="88">
        <f t="shared" si="12"/>
        <v>1.9208955548567941E-2</v>
      </c>
      <c r="U24" s="88">
        <f t="shared" si="15"/>
        <v>1.9208955548567941E-2</v>
      </c>
      <c r="V24" s="89">
        <f t="shared" si="13"/>
        <v>1.5485997013141795E-2</v>
      </c>
      <c r="W24" s="89">
        <f t="shared" si="14"/>
        <v>2.1310158906339138E-2</v>
      </c>
    </row>
    <row r="191" spans="6:23" x14ac:dyDescent="0.25">
      <c r="F191" s="1"/>
      <c r="G191" s="3"/>
      <c r="H191" s="28"/>
      <c r="I191" s="1"/>
      <c r="J191" s="3"/>
      <c r="K191" s="26"/>
      <c r="L191" s="26"/>
      <c r="M191" s="1"/>
      <c r="N191" s="1"/>
      <c r="O191" s="1"/>
      <c r="P191" s="1"/>
      <c r="Q191" s="1"/>
      <c r="R191" s="1"/>
      <c r="S191" s="1"/>
      <c r="T191" s="2"/>
      <c r="U191" s="2"/>
      <c r="V191" s="27"/>
      <c r="W191" s="27"/>
    </row>
    <row r="192" spans="6:23" x14ac:dyDescent="0.25">
      <c r="F192" s="1"/>
      <c r="G192" s="3"/>
      <c r="H192" s="28"/>
      <c r="I192" s="1"/>
      <c r="J192" s="3"/>
      <c r="K192" s="26"/>
      <c r="L192" s="26"/>
      <c r="M192" s="1"/>
      <c r="N192" s="1"/>
      <c r="O192" s="1"/>
      <c r="P192" s="1"/>
      <c r="Q192" s="1"/>
      <c r="R192" s="1"/>
      <c r="S192" s="1"/>
      <c r="T192" s="2"/>
      <c r="U192" s="2"/>
      <c r="V192" s="27"/>
      <c r="W192" s="27"/>
    </row>
    <row r="193" spans="6:23" x14ac:dyDescent="0.25">
      <c r="F193" s="1"/>
      <c r="G193" s="3"/>
      <c r="H193" s="28"/>
      <c r="I193" s="1"/>
      <c r="J193" s="3"/>
      <c r="K193" s="26"/>
      <c r="L193" s="26"/>
      <c r="M193" s="1"/>
      <c r="N193" s="1"/>
      <c r="O193" s="1"/>
      <c r="P193" s="1"/>
      <c r="Q193" s="1"/>
      <c r="R193" s="1"/>
      <c r="S193" s="1"/>
      <c r="T193" s="2"/>
      <c r="U193" s="2"/>
      <c r="V193" s="27"/>
      <c r="W193" s="27"/>
    </row>
    <row r="194" spans="6:23" x14ac:dyDescent="0.25">
      <c r="F194" s="1"/>
      <c r="G194" s="3"/>
      <c r="H194" s="28"/>
      <c r="I194" s="1"/>
      <c r="J194" s="3"/>
      <c r="K194" s="26"/>
      <c r="L194" s="26"/>
      <c r="M194" s="1"/>
      <c r="N194" s="1"/>
      <c r="O194" s="1"/>
      <c r="P194" s="1"/>
      <c r="Q194" s="1"/>
      <c r="R194" s="1"/>
      <c r="S194" s="1"/>
      <c r="T194" s="2"/>
      <c r="U194" s="2"/>
      <c r="V194" s="27"/>
      <c r="W194" s="27"/>
    </row>
    <row r="195" spans="6:23" x14ac:dyDescent="0.25">
      <c r="F195" s="1"/>
      <c r="G195" s="3"/>
      <c r="H195" s="28"/>
      <c r="I195" s="1"/>
      <c r="J195" s="3"/>
      <c r="K195" s="26"/>
      <c r="L195" s="26"/>
      <c r="M195" s="1"/>
      <c r="N195" s="1"/>
      <c r="O195" s="1"/>
      <c r="P195" s="1"/>
      <c r="Q195" s="1"/>
      <c r="R195" s="1"/>
      <c r="S195" s="1"/>
      <c r="T195" s="2"/>
      <c r="U195" s="2"/>
      <c r="V195" s="27"/>
      <c r="W195" s="27"/>
    </row>
    <row r="196" spans="6:23" x14ac:dyDescent="0.25">
      <c r="F196" s="1"/>
      <c r="G196" s="3"/>
      <c r="H196" s="28"/>
      <c r="I196" s="1"/>
      <c r="J196" s="3"/>
      <c r="K196" s="26"/>
      <c r="L196" s="26"/>
      <c r="M196" s="1"/>
      <c r="N196" s="1"/>
      <c r="O196" s="1"/>
      <c r="P196" s="1"/>
      <c r="Q196" s="1"/>
      <c r="R196" s="1"/>
      <c r="S196" s="1"/>
      <c r="T196" s="2"/>
      <c r="U196" s="2"/>
      <c r="V196" s="27"/>
      <c r="W196" s="27"/>
    </row>
    <row r="197" spans="6:23" x14ac:dyDescent="0.25">
      <c r="F197" s="1"/>
      <c r="G197" s="3"/>
      <c r="H197" s="28"/>
      <c r="I197" s="1"/>
      <c r="J197" s="3"/>
      <c r="K197" s="26"/>
      <c r="L197" s="26"/>
      <c r="M197" s="1"/>
      <c r="N197" s="1"/>
      <c r="O197" s="1"/>
      <c r="P197" s="1"/>
      <c r="Q197" s="1"/>
      <c r="R197" s="1"/>
      <c r="S197" s="1"/>
      <c r="T197" s="2"/>
      <c r="U197" s="2"/>
      <c r="V197" s="27"/>
      <c r="W197" s="27"/>
    </row>
    <row r="198" spans="6:23" x14ac:dyDescent="0.25">
      <c r="F198" s="1"/>
      <c r="G198" s="3"/>
      <c r="H198" s="28"/>
      <c r="I198" s="1"/>
      <c r="J198" s="3"/>
      <c r="K198" s="26"/>
      <c r="L198" s="26"/>
      <c r="M198" s="1"/>
      <c r="N198" s="1"/>
      <c r="O198" s="1"/>
      <c r="P198" s="1"/>
      <c r="Q198" s="1"/>
      <c r="R198" s="1"/>
      <c r="S198" s="1"/>
      <c r="T198" s="2"/>
      <c r="U198" s="2"/>
      <c r="V198" s="27"/>
      <c r="W198" s="27"/>
    </row>
    <row r="199" spans="6:23" x14ac:dyDescent="0.25">
      <c r="F199" s="1"/>
      <c r="G199" s="3"/>
      <c r="H199" s="28"/>
      <c r="I199" s="1"/>
      <c r="J199" s="3"/>
      <c r="K199" s="26"/>
      <c r="L199" s="26"/>
      <c r="M199" s="1"/>
      <c r="N199" s="1"/>
      <c r="O199" s="1"/>
      <c r="P199" s="1"/>
      <c r="Q199" s="1"/>
      <c r="R199" s="1"/>
      <c r="S199" s="1"/>
      <c r="T199" s="2"/>
      <c r="U199" s="2"/>
      <c r="V199" s="27"/>
      <c r="W199" s="27"/>
    </row>
    <row r="200" spans="6:23" x14ac:dyDescent="0.25">
      <c r="F200" s="1"/>
      <c r="G200" s="3"/>
      <c r="H200" s="28"/>
      <c r="I200" s="1"/>
      <c r="J200" s="3"/>
      <c r="K200" s="26"/>
      <c r="L200" s="26"/>
      <c r="M200" s="1"/>
      <c r="N200" s="1"/>
      <c r="O200" s="1"/>
      <c r="P200" s="1"/>
      <c r="Q200" s="1"/>
      <c r="R200" s="1"/>
      <c r="S200" s="1"/>
      <c r="T200" s="2"/>
      <c r="U200" s="2"/>
      <c r="V200" s="27"/>
      <c r="W200" s="27"/>
    </row>
    <row r="201" spans="6:23" x14ac:dyDescent="0.25">
      <c r="F201" s="1"/>
      <c r="G201" s="3"/>
      <c r="H201" s="28"/>
      <c r="I201" s="1"/>
      <c r="J201" s="3"/>
      <c r="K201" s="26"/>
      <c r="L201" s="26"/>
      <c r="M201" s="1"/>
      <c r="N201" s="1"/>
      <c r="O201" s="1"/>
      <c r="P201" s="1"/>
      <c r="Q201" s="1"/>
      <c r="R201" s="1"/>
      <c r="S201" s="1"/>
      <c r="T201" s="2"/>
      <c r="U201" s="2"/>
      <c r="V201" s="27"/>
      <c r="W201" s="27"/>
    </row>
    <row r="202" spans="6:23" x14ac:dyDescent="0.25">
      <c r="F202" s="1"/>
      <c r="G202" s="3"/>
      <c r="H202" s="28"/>
      <c r="I202" s="1"/>
      <c r="J202" s="3"/>
      <c r="K202" s="26"/>
      <c r="L202" s="26"/>
      <c r="M202" s="1"/>
      <c r="N202" s="1"/>
      <c r="O202" s="1"/>
      <c r="P202" s="1"/>
      <c r="Q202" s="1"/>
      <c r="R202" s="1"/>
      <c r="S202" s="1"/>
      <c r="T202" s="2"/>
      <c r="U202" s="2"/>
      <c r="V202" s="27"/>
      <c r="W202" s="27"/>
    </row>
    <row r="203" spans="6:23" x14ac:dyDescent="0.25">
      <c r="F203" s="1"/>
      <c r="G203" s="3"/>
      <c r="H203" s="28"/>
      <c r="I203" s="1"/>
      <c r="J203" s="3"/>
      <c r="K203" s="26"/>
      <c r="L203" s="26"/>
      <c r="M203" s="1"/>
      <c r="N203" s="1"/>
      <c r="O203" s="1"/>
      <c r="P203" s="1"/>
      <c r="Q203" s="1"/>
      <c r="R203" s="1"/>
      <c r="S203" s="1"/>
      <c r="T203" s="2"/>
      <c r="U203" s="2"/>
      <c r="V203" s="27"/>
      <c r="W203" s="27"/>
    </row>
    <row r="204" spans="6:23" x14ac:dyDescent="0.25">
      <c r="F204" s="1"/>
      <c r="G204" s="3"/>
      <c r="H204" s="28"/>
      <c r="I204" s="1"/>
      <c r="J204" s="3"/>
      <c r="K204" s="26"/>
      <c r="L204" s="26"/>
      <c r="M204" s="1"/>
      <c r="N204" s="1"/>
      <c r="O204" s="1"/>
      <c r="P204" s="1"/>
      <c r="Q204" s="1"/>
      <c r="R204" s="1"/>
      <c r="S204" s="1"/>
      <c r="T204" s="2"/>
      <c r="U204" s="2"/>
      <c r="V204" s="27"/>
      <c r="W204" s="27"/>
    </row>
    <row r="205" spans="6:23" x14ac:dyDescent="0.25">
      <c r="F205" s="1"/>
      <c r="G205" s="3"/>
      <c r="H205" s="28"/>
      <c r="I205" s="1"/>
      <c r="J205" s="3"/>
      <c r="K205" s="26"/>
      <c r="L205" s="26"/>
      <c r="M205" s="1"/>
      <c r="N205" s="1"/>
      <c r="O205" s="1"/>
      <c r="P205" s="1"/>
      <c r="Q205" s="1"/>
      <c r="R205" s="1"/>
      <c r="S205" s="1"/>
      <c r="T205" s="2"/>
      <c r="U205" s="2"/>
      <c r="V205" s="27"/>
      <c r="W205" s="27"/>
    </row>
    <row r="206" spans="6:23" x14ac:dyDescent="0.25">
      <c r="F206" s="1"/>
      <c r="G206" s="3"/>
      <c r="H206" s="28"/>
      <c r="I206" s="1"/>
      <c r="J206" s="3"/>
      <c r="K206" s="26"/>
      <c r="L206" s="26"/>
      <c r="M206" s="1"/>
      <c r="N206" s="1"/>
      <c r="O206" s="1"/>
      <c r="P206" s="1"/>
      <c r="Q206" s="1"/>
      <c r="R206" s="1"/>
      <c r="S206" s="1"/>
      <c r="T206" s="2"/>
      <c r="U206" s="2"/>
      <c r="V206" s="27"/>
      <c r="W206" s="27"/>
    </row>
    <row r="207" spans="6:23" x14ac:dyDescent="0.25">
      <c r="F207" s="1"/>
      <c r="G207" s="3"/>
      <c r="H207" s="28"/>
      <c r="I207" s="1"/>
      <c r="J207" s="3"/>
      <c r="K207" s="26"/>
      <c r="L207" s="26"/>
      <c r="M207" s="1"/>
      <c r="N207" s="1"/>
      <c r="O207" s="1"/>
      <c r="P207" s="1"/>
      <c r="Q207" s="1"/>
      <c r="R207" s="1"/>
      <c r="S207" s="1"/>
      <c r="T207" s="2"/>
      <c r="U207" s="2"/>
      <c r="V207" s="27"/>
      <c r="W207" s="27"/>
    </row>
    <row r="208" spans="6:23" x14ac:dyDescent="0.25">
      <c r="F208" s="1"/>
      <c r="G208" s="3"/>
      <c r="H208" s="28"/>
      <c r="I208" s="1"/>
      <c r="J208" s="3"/>
      <c r="K208" s="26"/>
      <c r="L208" s="26"/>
      <c r="M208" s="1"/>
      <c r="N208" s="1"/>
      <c r="O208" s="1"/>
      <c r="P208" s="1"/>
      <c r="Q208" s="1"/>
      <c r="R208" s="1"/>
      <c r="S208" s="1"/>
      <c r="T208" s="2"/>
      <c r="U208" s="2"/>
      <c r="V208" s="27"/>
      <c r="W208" s="27"/>
    </row>
    <row r="209" spans="6:23" x14ac:dyDescent="0.25">
      <c r="F209" s="1"/>
      <c r="G209" s="3"/>
      <c r="H209" s="28"/>
      <c r="I209" s="1"/>
      <c r="J209" s="3"/>
      <c r="K209" s="26"/>
      <c r="L209" s="26"/>
      <c r="M209" s="1"/>
      <c r="N209" s="1"/>
      <c r="O209" s="1"/>
      <c r="P209" s="1"/>
      <c r="Q209" s="1"/>
      <c r="R209" s="1"/>
      <c r="S209" s="1"/>
      <c r="T209" s="2"/>
      <c r="U209" s="2"/>
      <c r="V209" s="27"/>
      <c r="W209" s="27"/>
    </row>
    <row r="210" spans="6:23" x14ac:dyDescent="0.25">
      <c r="F210" s="1"/>
      <c r="G210" s="3"/>
      <c r="H210" s="28"/>
      <c r="I210" s="1"/>
      <c r="J210" s="3"/>
      <c r="K210" s="26"/>
      <c r="L210" s="26"/>
      <c r="M210" s="1"/>
      <c r="N210" s="1"/>
      <c r="O210" s="1"/>
      <c r="P210" s="1"/>
      <c r="Q210" s="1"/>
      <c r="R210" s="1"/>
      <c r="S210" s="1"/>
      <c r="T210" s="2"/>
      <c r="U210" s="2"/>
      <c r="V210" s="27"/>
      <c r="W210" s="27"/>
    </row>
    <row r="211" spans="6:23" x14ac:dyDescent="0.25">
      <c r="F211" s="1"/>
      <c r="G211" s="3"/>
      <c r="H211" s="28"/>
      <c r="I211" s="1"/>
      <c r="J211" s="3"/>
      <c r="K211" s="26"/>
      <c r="L211" s="26"/>
      <c r="M211" s="1"/>
      <c r="N211" s="1"/>
      <c r="O211" s="1"/>
      <c r="P211" s="1"/>
      <c r="Q211" s="1"/>
      <c r="R211" s="1"/>
      <c r="S211" s="1"/>
      <c r="T211" s="2"/>
      <c r="U211" s="2"/>
      <c r="V211" s="27"/>
      <c r="W211" s="27"/>
    </row>
    <row r="212" spans="6:23" x14ac:dyDescent="0.25">
      <c r="F212" s="1"/>
      <c r="G212" s="3"/>
      <c r="H212" s="28"/>
      <c r="I212" s="1"/>
      <c r="J212" s="3"/>
      <c r="K212" s="26"/>
      <c r="L212" s="26"/>
      <c r="M212" s="1"/>
      <c r="N212" s="1"/>
      <c r="O212" s="1"/>
      <c r="P212" s="1"/>
      <c r="Q212" s="1"/>
      <c r="R212" s="1"/>
      <c r="S212" s="1"/>
      <c r="T212" s="2"/>
      <c r="U212" s="2"/>
      <c r="V212" s="27"/>
      <c r="W212" s="27"/>
    </row>
    <row r="213" spans="6:23" x14ac:dyDescent="0.25">
      <c r="F213" s="1"/>
      <c r="G213" s="3"/>
      <c r="H213" s="28"/>
      <c r="I213" s="1"/>
      <c r="J213" s="3"/>
      <c r="K213" s="26"/>
      <c r="L213" s="26"/>
      <c r="M213" s="1"/>
      <c r="N213" s="1"/>
      <c r="O213" s="1"/>
      <c r="P213" s="1"/>
      <c r="Q213" s="1"/>
      <c r="R213" s="1"/>
      <c r="S213" s="1"/>
      <c r="T213" s="2"/>
      <c r="U213" s="2"/>
      <c r="V213" s="27"/>
      <c r="W213" s="27"/>
    </row>
    <row r="214" spans="6:23" x14ac:dyDescent="0.25">
      <c r="F214" s="1"/>
      <c r="G214" s="3"/>
      <c r="H214" s="28"/>
      <c r="I214" s="1"/>
      <c r="J214" s="3"/>
      <c r="K214" s="26"/>
      <c r="L214" s="26"/>
      <c r="M214" s="1"/>
      <c r="N214" s="1"/>
      <c r="O214" s="1"/>
      <c r="P214" s="1"/>
      <c r="Q214" s="1"/>
      <c r="R214" s="1"/>
      <c r="S214" s="1"/>
      <c r="T214" s="2"/>
      <c r="U214" s="2"/>
      <c r="V214" s="27"/>
      <c r="W214" s="27"/>
    </row>
    <row r="215" spans="6:23" x14ac:dyDescent="0.25">
      <c r="F215" s="1"/>
      <c r="G215" s="3"/>
      <c r="H215" s="28"/>
      <c r="I215" s="1"/>
      <c r="J215" s="3"/>
      <c r="K215" s="26"/>
      <c r="L215" s="26"/>
      <c r="M215" s="1"/>
      <c r="N215" s="1"/>
      <c r="O215" s="1"/>
      <c r="P215" s="1"/>
      <c r="Q215" s="1"/>
      <c r="R215" s="1"/>
      <c r="S215" s="1"/>
      <c r="T215" s="2"/>
      <c r="U215" s="2"/>
      <c r="V215" s="27"/>
      <c r="W215" s="27"/>
    </row>
    <row r="216" spans="6:23" x14ac:dyDescent="0.25">
      <c r="F216" s="1"/>
      <c r="G216" s="3"/>
      <c r="H216" s="28"/>
      <c r="I216" s="1"/>
      <c r="J216" s="3"/>
      <c r="K216" s="26"/>
      <c r="L216" s="26"/>
      <c r="M216" s="1"/>
      <c r="N216" s="1"/>
      <c r="O216" s="1"/>
      <c r="P216" s="1"/>
      <c r="Q216" s="1"/>
      <c r="R216" s="1"/>
      <c r="S216" s="1"/>
      <c r="T216" s="2"/>
      <c r="U216" s="2"/>
      <c r="V216" s="27"/>
      <c r="W216" s="27"/>
    </row>
    <row r="217" spans="6:23" x14ac:dyDescent="0.25">
      <c r="F217" s="1"/>
      <c r="G217" s="3"/>
      <c r="H217" s="28"/>
      <c r="I217" s="1"/>
      <c r="J217" s="3"/>
      <c r="K217" s="26"/>
      <c r="L217" s="26"/>
      <c r="M217" s="1"/>
      <c r="N217" s="1"/>
      <c r="O217" s="1"/>
      <c r="P217" s="1"/>
      <c r="Q217" s="1"/>
      <c r="R217" s="1"/>
      <c r="S217" s="1"/>
      <c r="T217" s="2"/>
      <c r="U217" s="2"/>
      <c r="V217" s="27"/>
      <c r="W217" s="27"/>
    </row>
    <row r="218" spans="6:23" x14ac:dyDescent="0.25">
      <c r="F218" s="1"/>
      <c r="G218" s="3"/>
      <c r="H218" s="28"/>
      <c r="I218" s="1"/>
      <c r="J218" s="3"/>
      <c r="K218" s="26"/>
      <c r="L218" s="26"/>
      <c r="M218" s="1"/>
      <c r="N218" s="1"/>
      <c r="O218" s="1"/>
      <c r="P218" s="1"/>
      <c r="Q218" s="1"/>
      <c r="R218" s="1"/>
      <c r="S218" s="1"/>
      <c r="T218" s="2"/>
      <c r="U218" s="2"/>
      <c r="V218" s="27"/>
      <c r="W218" s="27"/>
    </row>
    <row r="219" spans="6:23" x14ac:dyDescent="0.25">
      <c r="F219" s="1"/>
      <c r="G219" s="3"/>
      <c r="H219" s="28"/>
      <c r="I219" s="1"/>
      <c r="J219" s="3"/>
      <c r="K219" s="26"/>
      <c r="L219" s="26"/>
      <c r="M219" s="1"/>
      <c r="N219" s="1"/>
      <c r="O219" s="1"/>
      <c r="P219" s="1"/>
      <c r="Q219" s="1"/>
      <c r="R219" s="1"/>
      <c r="S219" s="1"/>
      <c r="T219" s="2"/>
      <c r="U219" s="2"/>
      <c r="V219" s="27"/>
      <c r="W219" s="27"/>
    </row>
    <row r="220" spans="6:23" x14ac:dyDescent="0.25">
      <c r="F220" s="1"/>
      <c r="G220" s="3"/>
      <c r="H220" s="28"/>
      <c r="I220" s="1"/>
      <c r="J220" s="3"/>
      <c r="K220" s="26"/>
      <c r="L220" s="26"/>
      <c r="M220" s="1"/>
      <c r="N220" s="1"/>
      <c r="O220" s="1"/>
      <c r="P220" s="1"/>
      <c r="Q220" s="1"/>
      <c r="R220" s="1"/>
      <c r="S220" s="1"/>
      <c r="T220" s="2"/>
      <c r="U220" s="2"/>
      <c r="V220" s="27"/>
      <c r="W220" s="27"/>
    </row>
    <row r="221" spans="6:23" x14ac:dyDescent="0.25">
      <c r="F221" s="1"/>
      <c r="G221" s="3"/>
      <c r="H221" s="28"/>
      <c r="I221" s="1"/>
      <c r="J221" s="3"/>
      <c r="K221" s="26"/>
      <c r="L221" s="26"/>
      <c r="M221" s="1"/>
      <c r="N221" s="1"/>
      <c r="O221" s="1"/>
      <c r="P221" s="1"/>
      <c r="Q221" s="1"/>
      <c r="R221" s="1"/>
      <c r="S221" s="1"/>
      <c r="T221" s="2"/>
      <c r="U221" s="2"/>
      <c r="V221" s="27"/>
      <c r="W221" s="27"/>
    </row>
    <row r="222" spans="6:23" x14ac:dyDescent="0.25">
      <c r="F222" s="1"/>
      <c r="G222" s="3"/>
      <c r="H222" s="28"/>
      <c r="I222" s="1"/>
      <c r="J222" s="3"/>
      <c r="K222" s="26"/>
      <c r="L222" s="26"/>
      <c r="M222" s="1"/>
      <c r="N222" s="1"/>
      <c r="O222" s="1"/>
      <c r="P222" s="1"/>
      <c r="Q222" s="1"/>
      <c r="R222" s="1"/>
      <c r="S222" s="1"/>
      <c r="T222" s="2"/>
      <c r="U222" s="2"/>
      <c r="V222" s="27"/>
      <c r="W222" s="27"/>
    </row>
    <row r="223" spans="6:23" x14ac:dyDescent="0.25">
      <c r="F223" s="1"/>
      <c r="G223" s="3"/>
      <c r="H223" s="28"/>
      <c r="I223" s="1"/>
      <c r="J223" s="3"/>
      <c r="K223" s="26"/>
      <c r="L223" s="26"/>
      <c r="M223" s="1"/>
      <c r="N223" s="1"/>
      <c r="O223" s="1"/>
      <c r="P223" s="1"/>
      <c r="Q223" s="1"/>
      <c r="R223" s="1"/>
      <c r="S223" s="1"/>
      <c r="T223" s="2"/>
      <c r="U223" s="2"/>
      <c r="V223" s="27"/>
      <c r="W223" s="27"/>
    </row>
    <row r="224" spans="6:23" x14ac:dyDescent="0.25">
      <c r="F224" s="1"/>
      <c r="G224" s="3"/>
      <c r="H224" s="28"/>
      <c r="I224" s="1"/>
      <c r="J224" s="3"/>
      <c r="K224" s="26"/>
      <c r="L224" s="26"/>
      <c r="M224" s="1"/>
      <c r="N224" s="1"/>
      <c r="O224" s="1"/>
      <c r="P224" s="1"/>
      <c r="Q224" s="1"/>
      <c r="R224" s="1"/>
      <c r="S224" s="1"/>
      <c r="T224" s="2"/>
      <c r="U224" s="2"/>
      <c r="V224" s="27"/>
      <c r="W224" s="27"/>
    </row>
    <row r="225" spans="6:23" x14ac:dyDescent="0.25">
      <c r="F225" s="1"/>
      <c r="G225" s="3"/>
      <c r="H225" s="28"/>
      <c r="I225" s="1"/>
      <c r="J225" s="3"/>
      <c r="K225" s="26"/>
      <c r="L225" s="26"/>
      <c r="M225" s="1"/>
      <c r="N225" s="1"/>
      <c r="O225" s="1"/>
      <c r="P225" s="1"/>
      <c r="Q225" s="1"/>
      <c r="R225" s="1"/>
      <c r="S225" s="1"/>
      <c r="T225" s="2"/>
      <c r="U225" s="2"/>
      <c r="V225" s="27"/>
      <c r="W225" s="27"/>
    </row>
    <row r="226" spans="6:23" x14ac:dyDescent="0.25">
      <c r="F226" s="1"/>
      <c r="G226" s="3"/>
      <c r="H226" s="28"/>
      <c r="I226" s="1"/>
      <c r="J226" s="3"/>
      <c r="K226" s="26"/>
      <c r="L226" s="26"/>
      <c r="M226" s="1"/>
      <c r="N226" s="1"/>
      <c r="O226" s="1"/>
      <c r="P226" s="1"/>
      <c r="Q226" s="1"/>
      <c r="R226" s="1"/>
      <c r="S226" s="1"/>
      <c r="T226" s="2"/>
      <c r="U226" s="2"/>
      <c r="V226" s="27"/>
      <c r="W226" s="27"/>
    </row>
    <row r="227" spans="6:23" x14ac:dyDescent="0.25">
      <c r="F227" s="1"/>
      <c r="G227" s="3"/>
      <c r="H227" s="28"/>
      <c r="I227" s="1"/>
      <c r="J227" s="3"/>
      <c r="K227" s="26"/>
      <c r="L227" s="26"/>
      <c r="M227" s="1"/>
      <c r="N227" s="1"/>
      <c r="O227" s="1"/>
      <c r="P227" s="1"/>
      <c r="Q227" s="1"/>
      <c r="R227" s="1"/>
      <c r="S227" s="1"/>
      <c r="T227" s="2"/>
      <c r="U227" s="2"/>
      <c r="V227" s="27"/>
      <c r="W227" s="27"/>
    </row>
    <row r="228" spans="6:23" x14ac:dyDescent="0.25">
      <c r="F228" s="1"/>
      <c r="G228" s="3"/>
      <c r="H228" s="28"/>
      <c r="I228" s="1"/>
      <c r="J228" s="3"/>
      <c r="K228" s="26"/>
      <c r="L228" s="26"/>
      <c r="M228" s="1"/>
      <c r="N228" s="1"/>
      <c r="O228" s="1"/>
      <c r="P228" s="1"/>
      <c r="Q228" s="1"/>
      <c r="R228" s="1"/>
      <c r="S228" s="1"/>
      <c r="T228" s="2"/>
      <c r="U228" s="2"/>
      <c r="V228" s="27"/>
      <c r="W228" s="27"/>
    </row>
    <row r="229" spans="6:23" x14ac:dyDescent="0.25">
      <c r="F229" s="1"/>
      <c r="G229" s="3"/>
      <c r="H229" s="28"/>
      <c r="I229" s="1"/>
      <c r="J229" s="3"/>
      <c r="K229" s="26"/>
      <c r="L229" s="26"/>
      <c r="M229" s="1"/>
      <c r="N229" s="1"/>
      <c r="O229" s="1"/>
      <c r="P229" s="1"/>
      <c r="Q229" s="1"/>
      <c r="R229" s="1"/>
      <c r="S229" s="1"/>
      <c r="T229" s="2"/>
      <c r="U229" s="2"/>
      <c r="V229" s="27"/>
      <c r="W229" s="27"/>
    </row>
    <row r="230" spans="6:23" x14ac:dyDescent="0.25">
      <c r="F230" s="1"/>
      <c r="G230" s="3"/>
      <c r="H230" s="28"/>
      <c r="I230" s="1"/>
      <c r="J230" s="3"/>
      <c r="K230" s="26"/>
      <c r="L230" s="26"/>
      <c r="M230" s="1"/>
      <c r="N230" s="1"/>
      <c r="O230" s="1"/>
      <c r="P230" s="1"/>
      <c r="Q230" s="1"/>
      <c r="R230" s="1"/>
      <c r="S230" s="1"/>
      <c r="T230" s="2"/>
      <c r="U230" s="2"/>
      <c r="V230" s="27"/>
      <c r="W230" s="27"/>
    </row>
    <row r="231" spans="6:23" x14ac:dyDescent="0.25">
      <c r="F231" s="1"/>
      <c r="G231" s="3"/>
      <c r="H231" s="28"/>
      <c r="I231" s="1"/>
      <c r="J231" s="3"/>
      <c r="K231" s="26"/>
      <c r="L231" s="26"/>
      <c r="M231" s="1"/>
      <c r="N231" s="1"/>
      <c r="O231" s="1"/>
      <c r="P231" s="1"/>
      <c r="Q231" s="1"/>
      <c r="R231" s="1"/>
      <c r="S231" s="1"/>
      <c r="T231" s="2"/>
      <c r="U231" s="2"/>
      <c r="V231" s="27"/>
      <c r="W231" s="27"/>
    </row>
    <row r="232" spans="6:23" x14ac:dyDescent="0.25">
      <c r="F232" s="1"/>
      <c r="G232" s="3"/>
      <c r="H232" s="28"/>
      <c r="I232" s="1"/>
      <c r="J232" s="3"/>
      <c r="K232" s="26"/>
      <c r="L232" s="26"/>
      <c r="M232" s="1"/>
      <c r="N232" s="1"/>
      <c r="O232" s="1"/>
      <c r="P232" s="1"/>
      <c r="Q232" s="1"/>
      <c r="R232" s="1"/>
      <c r="S232" s="1"/>
      <c r="T232" s="2"/>
      <c r="U232" s="2"/>
      <c r="V232" s="27"/>
      <c r="W232" s="27"/>
    </row>
    <row r="233" spans="6:23" x14ac:dyDescent="0.25">
      <c r="F233" s="1"/>
      <c r="G233" s="3"/>
      <c r="H233" s="28"/>
      <c r="I233" s="1"/>
      <c r="J233" s="3"/>
      <c r="K233" s="26"/>
      <c r="L233" s="26"/>
      <c r="M233" s="1"/>
      <c r="N233" s="1"/>
      <c r="O233" s="1"/>
      <c r="P233" s="1"/>
      <c r="Q233" s="1"/>
      <c r="R233" s="1"/>
      <c r="S233" s="1"/>
      <c r="T233" s="2"/>
      <c r="U233" s="2"/>
      <c r="V233" s="27"/>
      <c r="W233" s="27"/>
    </row>
    <row r="234" spans="6:23" x14ac:dyDescent="0.25">
      <c r="F234" s="1"/>
      <c r="G234" s="3"/>
      <c r="H234" s="28"/>
      <c r="I234" s="1"/>
      <c r="J234" s="3"/>
      <c r="K234" s="26"/>
      <c r="L234" s="26"/>
      <c r="M234" s="1"/>
      <c r="N234" s="1"/>
      <c r="O234" s="1"/>
      <c r="P234" s="1"/>
      <c r="Q234" s="1"/>
      <c r="R234" s="1"/>
      <c r="S234" s="1"/>
      <c r="T234" s="2"/>
      <c r="U234" s="2"/>
      <c r="V234" s="27"/>
      <c r="W234" s="27"/>
    </row>
    <row r="235" spans="6:23" x14ac:dyDescent="0.25">
      <c r="F235" s="1"/>
      <c r="G235" s="3"/>
      <c r="H235" s="28"/>
      <c r="I235" s="1"/>
      <c r="J235" s="3"/>
      <c r="K235" s="26"/>
      <c r="L235" s="26"/>
      <c r="M235" s="1"/>
      <c r="N235" s="1"/>
      <c r="O235" s="1"/>
      <c r="P235" s="1"/>
      <c r="Q235" s="1"/>
      <c r="R235" s="1"/>
      <c r="S235" s="1"/>
      <c r="T235" s="2"/>
      <c r="U235" s="2"/>
      <c r="V235" s="27"/>
      <c r="W235" s="27"/>
    </row>
    <row r="236" spans="6:23" x14ac:dyDescent="0.25">
      <c r="F236" s="1"/>
      <c r="G236" s="3"/>
      <c r="H236" s="28"/>
      <c r="I236" s="1"/>
      <c r="J236" s="3"/>
      <c r="K236" s="26"/>
      <c r="L236" s="26"/>
      <c r="M236" s="1"/>
      <c r="N236" s="1"/>
      <c r="O236" s="1"/>
      <c r="P236" s="1"/>
      <c r="Q236" s="1"/>
      <c r="R236" s="1"/>
      <c r="S236" s="1"/>
      <c r="T236" s="2"/>
      <c r="U236" s="2"/>
      <c r="V236" s="27"/>
      <c r="W236" s="27"/>
    </row>
    <row r="237" spans="6:23" x14ac:dyDescent="0.25">
      <c r="F237" s="1"/>
      <c r="G237" s="3"/>
      <c r="H237" s="28"/>
      <c r="I237" s="1"/>
      <c r="J237" s="3"/>
      <c r="K237" s="26"/>
      <c r="L237" s="26"/>
      <c r="M237" s="1"/>
      <c r="N237" s="1"/>
      <c r="O237" s="1"/>
      <c r="P237" s="1"/>
      <c r="Q237" s="1"/>
      <c r="R237" s="1"/>
      <c r="S237" s="1"/>
      <c r="T237" s="2"/>
      <c r="U237" s="2"/>
      <c r="V237" s="27"/>
      <c r="W237" s="27"/>
    </row>
    <row r="238" spans="6:23" x14ac:dyDescent="0.25">
      <c r="F238" s="1"/>
      <c r="G238" s="3"/>
      <c r="H238" s="28"/>
      <c r="I238" s="1"/>
      <c r="J238" s="3"/>
      <c r="K238" s="26"/>
      <c r="L238" s="26"/>
      <c r="M238" s="1"/>
      <c r="N238" s="1"/>
      <c r="O238" s="1"/>
      <c r="P238" s="1"/>
      <c r="Q238" s="1"/>
      <c r="R238" s="1"/>
      <c r="S238" s="1"/>
      <c r="T238" s="2"/>
      <c r="U238" s="2"/>
      <c r="V238" s="27"/>
      <c r="W238" s="27"/>
    </row>
    <row r="239" spans="6:23" x14ac:dyDescent="0.25">
      <c r="F239" s="1"/>
    </row>
    <row r="240" spans="6:23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  <row r="331" spans="6:6" x14ac:dyDescent="0.25">
      <c r="F331" s="1"/>
    </row>
    <row r="332" spans="6:6" x14ac:dyDescent="0.25">
      <c r="F332" s="1"/>
    </row>
    <row r="333" spans="6:6" x14ac:dyDescent="0.25">
      <c r="F333" s="1"/>
    </row>
    <row r="334" spans="6:6" x14ac:dyDescent="0.25">
      <c r="F334" s="1"/>
    </row>
    <row r="335" spans="6:6" x14ac:dyDescent="0.25">
      <c r="F335" s="1"/>
    </row>
    <row r="336" spans="6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</sheetData>
  <mergeCells count="8">
    <mergeCell ref="R3:S3"/>
    <mergeCell ref="B11:D11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5"/>
  <sheetViews>
    <sheetView workbookViewId="0">
      <selection activeCell="L36" sqref="L36"/>
    </sheetView>
  </sheetViews>
  <sheetFormatPr defaultRowHeight="15" x14ac:dyDescent="0.25"/>
  <cols>
    <col min="2" max="2" width="18.7109375" bestFit="1" customWidth="1"/>
    <col min="3" max="3" width="17.7109375" customWidth="1"/>
    <col min="4" max="4" width="9.140625" bestFit="1" customWidth="1"/>
    <col min="6" max="6" width="9.85546875" customWidth="1"/>
    <col min="7" max="7" width="7.5703125" customWidth="1"/>
    <col min="8" max="8" width="7.85546875" customWidth="1"/>
    <col min="9" max="9" width="13.7109375" bestFit="1" customWidth="1"/>
    <col min="10" max="10" width="13.140625" customWidth="1"/>
    <col min="11" max="11" width="12" customWidth="1"/>
    <col min="12" max="12" width="13.85546875" customWidth="1"/>
    <col min="14" max="14" width="18.28515625" customWidth="1"/>
    <col min="15" max="15" width="8.28515625" customWidth="1"/>
    <col min="16" max="16" width="10.5703125" bestFit="1" customWidth="1"/>
    <col min="17" max="17" width="12.28515625" bestFit="1" customWidth="1"/>
    <col min="18" max="18" width="13.42578125" customWidth="1"/>
    <col min="19" max="19" width="11.7109375" customWidth="1"/>
  </cols>
  <sheetData>
    <row r="2" spans="2:19" ht="31.5" customHeight="1" thickBot="1" x14ac:dyDescent="0.4">
      <c r="F2" s="78"/>
      <c r="G2" s="75"/>
      <c r="H2" s="75"/>
      <c r="I2" s="75"/>
      <c r="J2" s="75"/>
      <c r="K2" s="75"/>
      <c r="L2" s="76" t="s">
        <v>68</v>
      </c>
      <c r="M2" s="79" t="s">
        <v>70</v>
      </c>
      <c r="N2" s="75"/>
      <c r="O2" s="75"/>
      <c r="P2" s="75"/>
      <c r="Q2" s="75"/>
      <c r="R2" s="75"/>
      <c r="S2" s="77"/>
    </row>
    <row r="3" spans="2:19" ht="30" x14ac:dyDescent="0.25">
      <c r="B3" s="92" t="s">
        <v>52</v>
      </c>
      <c r="C3" s="94"/>
      <c r="F3" s="82" t="s">
        <v>17</v>
      </c>
      <c r="G3" s="82" t="s">
        <v>9</v>
      </c>
      <c r="H3" s="82" t="s">
        <v>18</v>
      </c>
      <c r="I3" s="82" t="s">
        <v>40</v>
      </c>
      <c r="J3" s="82" t="s">
        <v>43</v>
      </c>
      <c r="K3" s="82" t="s">
        <v>69</v>
      </c>
      <c r="L3" s="82" t="s">
        <v>64</v>
      </c>
      <c r="M3" s="82" t="s">
        <v>41</v>
      </c>
      <c r="N3" s="82" t="s">
        <v>42</v>
      </c>
      <c r="O3" s="82" t="s">
        <v>8</v>
      </c>
      <c r="P3" s="82" t="s">
        <v>45</v>
      </c>
      <c r="Q3" s="67" t="s">
        <v>46</v>
      </c>
      <c r="R3" s="67" t="s">
        <v>48</v>
      </c>
      <c r="S3" s="81" t="s">
        <v>67</v>
      </c>
    </row>
    <row r="4" spans="2:19" x14ac:dyDescent="0.25">
      <c r="B4" s="42" t="s">
        <v>18</v>
      </c>
      <c r="C4" s="43" t="s">
        <v>53</v>
      </c>
      <c r="F4" s="1">
        <v>0</v>
      </c>
      <c r="G4" s="1">
        <f>F4/12</f>
        <v>0</v>
      </c>
      <c r="H4" s="1">
        <f>D21-D17</f>
        <v>55</v>
      </c>
      <c r="I4" s="38"/>
      <c r="J4" s="57">
        <f t="shared" ref="J4:J23" si="0">$D$18*(INT(G4)=G4)*(G4&lt;$D$17)*(1+$C$28)^FLOOR(G4,1)</f>
        <v>100000</v>
      </c>
      <c r="K4" s="1">
        <f t="shared" ref="K4:K23" si="1">IFERROR(INDEX($C$32:$C$41,MATCH(H4,$B$32:$B$41,0)),0)</f>
        <v>0</v>
      </c>
      <c r="L4" s="3">
        <f>IF(K4&lt;&gt;0,(1-1/K4),1)</f>
        <v>1</v>
      </c>
      <c r="M4" s="39"/>
      <c r="N4" s="39">
        <f>(1+I4)*(1-M4)</f>
        <v>1</v>
      </c>
      <c r="O4" s="1"/>
      <c r="P4" s="47">
        <f>D19+J4</f>
        <v>1100000</v>
      </c>
      <c r="Q4" s="48">
        <v>0</v>
      </c>
      <c r="R4" s="48">
        <v>0</v>
      </c>
      <c r="S4" s="83"/>
    </row>
    <row r="5" spans="2:19" x14ac:dyDescent="0.25">
      <c r="B5" s="50">
        <f>D21</f>
        <v>65</v>
      </c>
      <c r="C5" s="51">
        <f t="shared" ref="C5:C14" si="2">SUMIF($H$4:$H$23,B5,$S$4:$S$23)</f>
        <v>665460.82263573387</v>
      </c>
      <c r="F5" s="1">
        <v>1</v>
      </c>
      <c r="G5" s="1">
        <f>F5/1</f>
        <v>1</v>
      </c>
      <c r="H5" s="58">
        <f>$H$4+G5</f>
        <v>56</v>
      </c>
      <c r="I5" s="26">
        <f>((1+($D$44+($D$45-$D$44)*(H5-$D$21)/$D$17))^(G5-G4)-1)*(H5&gt;$D$21)</f>
        <v>0</v>
      </c>
      <c r="J5" s="57">
        <f t="shared" si="0"/>
        <v>102000</v>
      </c>
      <c r="K5" s="1">
        <f t="shared" si="1"/>
        <v>0</v>
      </c>
      <c r="L5" s="3">
        <f t="shared" ref="L5:L23" si="3">IF(K5&lt;&gt;0,(1-1/K5),1)</f>
        <v>1</v>
      </c>
      <c r="M5" s="39">
        <f t="shared" ref="M5:M23" si="4">(1+$C$25*MIN(1,$C$27/P4)+$C$26/P4)^(G5-G4)-1</f>
        <v>8.9090909090909776E-3</v>
      </c>
      <c r="N5" s="39">
        <f t="shared" ref="N5:N23" si="5">(1+I5)*(1-M5)</f>
        <v>0.99109090909090902</v>
      </c>
      <c r="O5" s="26">
        <v>0.48359962741737839</v>
      </c>
      <c r="P5" s="48">
        <f>((P4-R4)*N5*(1+O5)+J5)*L5</f>
        <v>1719420.3138104258</v>
      </c>
      <c r="Q5" s="48">
        <f t="shared" ref="Q5:Q23" si="6">Q4-R4+P4*O5*$C$24</f>
        <v>81389.817294344772</v>
      </c>
      <c r="R5" s="48">
        <f>Q5*(Q5&gt;0)*(G5=ROUND(G5,0))</f>
        <v>81389.817294344772</v>
      </c>
      <c r="S5" s="83">
        <f t="shared" ref="S5:S23" si="7">((P4-R4)*N5*(1+O5)+J5)*(1-L5)</f>
        <v>0</v>
      </c>
    </row>
    <row r="6" spans="2:19" x14ac:dyDescent="0.25">
      <c r="B6" s="36">
        <f>B5+1</f>
        <v>66</v>
      </c>
      <c r="C6" s="52">
        <f t="shared" si="2"/>
        <v>680105.50640179252</v>
      </c>
      <c r="F6" s="1">
        <v>2</v>
      </c>
      <c r="G6" s="1">
        <f t="shared" ref="G6:G23" si="8">F6/1</f>
        <v>2</v>
      </c>
      <c r="H6" s="58">
        <f t="shared" ref="H6:H23" si="9">$H$4+G6</f>
        <v>57</v>
      </c>
      <c r="I6" s="26">
        <f t="shared" ref="I6:I23" si="10">((1+($D$44+($D$45-$D$44)*(H6-$D$21)/$D$17))^(G6-G5)-1)*(H6&gt;$D$21)</f>
        <v>0</v>
      </c>
      <c r="J6" s="57">
        <f t="shared" si="0"/>
        <v>104040</v>
      </c>
      <c r="K6" s="1">
        <f t="shared" si="1"/>
        <v>0</v>
      </c>
      <c r="L6" s="3">
        <f t="shared" si="3"/>
        <v>1</v>
      </c>
      <c r="M6" s="39">
        <f t="shared" si="4"/>
        <v>7.5606876896729958E-3</v>
      </c>
      <c r="N6" s="39">
        <f t="shared" si="5"/>
        <v>0.992439312310327</v>
      </c>
      <c r="O6" s="26">
        <v>0.23280169150914531</v>
      </c>
      <c r="P6" s="48">
        <f t="shared" ref="P6:P23" si="11">((P5-R5)*N6*(1+O6)+J6)*L6</f>
        <v>2108138.9653935432</v>
      </c>
      <c r="Q6" s="48">
        <f t="shared" si="6"/>
        <v>61243.445492948646</v>
      </c>
      <c r="R6" s="48">
        <f t="shared" ref="R6:R23" si="12">Q6*(Q6&gt;0)*(G6=ROUND(G6,0))</f>
        <v>61243.445492948646</v>
      </c>
      <c r="S6" s="83">
        <f t="shared" si="7"/>
        <v>0</v>
      </c>
    </row>
    <row r="7" spans="2:19" x14ac:dyDescent="0.25">
      <c r="B7" s="36">
        <f t="shared" ref="B7:B14" si="13">B6+1</f>
        <v>67</v>
      </c>
      <c r="C7" s="52">
        <f t="shared" si="2"/>
        <v>690751.82961629017</v>
      </c>
      <c r="F7" s="1">
        <v>3</v>
      </c>
      <c r="G7" s="1">
        <f t="shared" si="8"/>
        <v>3</v>
      </c>
      <c r="H7" s="58">
        <f t="shared" si="9"/>
        <v>58</v>
      </c>
      <c r="I7" s="26">
        <f t="shared" si="10"/>
        <v>0</v>
      </c>
      <c r="J7" s="57">
        <f t="shared" si="0"/>
        <v>106120.79999999999</v>
      </c>
      <c r="K7" s="1">
        <f t="shared" si="1"/>
        <v>0</v>
      </c>
      <c r="L7" s="3">
        <f t="shared" si="3"/>
        <v>1</v>
      </c>
      <c r="M7" s="39">
        <f t="shared" si="4"/>
        <v>6.1665764038345561E-3</v>
      </c>
      <c r="N7" s="39">
        <f t="shared" si="5"/>
        <v>0.99383342359616544</v>
      </c>
      <c r="O7" s="26">
        <v>0.1963096437728129</v>
      </c>
      <c r="P7" s="48">
        <f t="shared" si="11"/>
        <v>2539741.4260377022</v>
      </c>
      <c r="Q7" s="48">
        <f t="shared" si="6"/>
        <v>63318.745425958899</v>
      </c>
      <c r="R7" s="48">
        <f t="shared" si="12"/>
        <v>63318.745425958899</v>
      </c>
      <c r="S7" s="83">
        <f t="shared" si="7"/>
        <v>0</v>
      </c>
    </row>
    <row r="8" spans="2:19" x14ac:dyDescent="0.25">
      <c r="B8" s="36">
        <f t="shared" si="13"/>
        <v>68</v>
      </c>
      <c r="C8" s="52">
        <f t="shared" si="2"/>
        <v>694697.41954189807</v>
      </c>
      <c r="F8" s="1">
        <v>4</v>
      </c>
      <c r="G8" s="1">
        <f t="shared" si="8"/>
        <v>4</v>
      </c>
      <c r="H8" s="58">
        <f t="shared" si="9"/>
        <v>59</v>
      </c>
      <c r="I8" s="26">
        <f t="shared" si="10"/>
        <v>0</v>
      </c>
      <c r="J8" s="57">
        <f t="shared" si="0"/>
        <v>108243.216</v>
      </c>
      <c r="K8" s="1">
        <f t="shared" si="1"/>
        <v>0</v>
      </c>
      <c r="L8" s="3">
        <f t="shared" si="3"/>
        <v>1</v>
      </c>
      <c r="M8" s="39">
        <f t="shared" si="4"/>
        <v>5.1186313168429809E-3</v>
      </c>
      <c r="N8" s="39">
        <f t="shared" si="5"/>
        <v>0.99488136868315702</v>
      </c>
      <c r="O8" s="26">
        <v>0.17799731123397056</v>
      </c>
      <c r="P8" s="48">
        <f t="shared" si="11"/>
        <v>3010530.3053810149</v>
      </c>
      <c r="Q8" s="48">
        <f t="shared" si="6"/>
        <v>69166.273194828886</v>
      </c>
      <c r="R8" s="48">
        <f t="shared" si="12"/>
        <v>69166.273194828886</v>
      </c>
      <c r="S8" s="83">
        <f t="shared" si="7"/>
        <v>0</v>
      </c>
    </row>
    <row r="9" spans="2:19" x14ac:dyDescent="0.25">
      <c r="B9" s="36">
        <f t="shared" si="13"/>
        <v>69</v>
      </c>
      <c r="C9" s="52">
        <f t="shared" si="2"/>
        <v>697238.9101735279</v>
      </c>
      <c r="F9" s="1">
        <v>5</v>
      </c>
      <c r="G9" s="1">
        <f t="shared" si="8"/>
        <v>5</v>
      </c>
      <c r="H9" s="58">
        <f t="shared" si="9"/>
        <v>60</v>
      </c>
      <c r="I9" s="26">
        <f t="shared" si="10"/>
        <v>0</v>
      </c>
      <c r="J9" s="57">
        <f t="shared" si="0"/>
        <v>110408.08032000001</v>
      </c>
      <c r="K9" s="1">
        <f t="shared" si="1"/>
        <v>0</v>
      </c>
      <c r="L9" s="3">
        <f t="shared" si="3"/>
        <v>1</v>
      </c>
      <c r="M9" s="39">
        <f t="shared" si="4"/>
        <v>4.3181760956745308E-3</v>
      </c>
      <c r="N9" s="39">
        <f t="shared" si="5"/>
        <v>0.99568182390432547</v>
      </c>
      <c r="O9" s="26">
        <v>0.16644281896346258</v>
      </c>
      <c r="P9" s="48">
        <f t="shared" si="11"/>
        <v>3526525.6609561853</v>
      </c>
      <c r="Q9" s="48">
        <f t="shared" si="6"/>
        <v>76665.416042190147</v>
      </c>
      <c r="R9" s="48">
        <f t="shared" si="12"/>
        <v>76665.416042190147</v>
      </c>
      <c r="S9" s="83">
        <f t="shared" si="7"/>
        <v>0</v>
      </c>
    </row>
    <row r="10" spans="2:19" x14ac:dyDescent="0.25">
      <c r="B10" s="36">
        <f t="shared" si="13"/>
        <v>70</v>
      </c>
      <c r="C10" s="52">
        <f t="shared" si="2"/>
        <v>695939.18203715549</v>
      </c>
      <c r="F10" s="1">
        <v>6</v>
      </c>
      <c r="G10" s="1">
        <f t="shared" si="8"/>
        <v>6</v>
      </c>
      <c r="H10" s="58">
        <f t="shared" si="9"/>
        <v>61</v>
      </c>
      <c r="I10" s="26">
        <f t="shared" si="10"/>
        <v>0</v>
      </c>
      <c r="J10" s="57">
        <f t="shared" si="0"/>
        <v>112616.24192640001</v>
      </c>
      <c r="K10" s="1">
        <f t="shared" si="1"/>
        <v>0</v>
      </c>
      <c r="L10" s="3">
        <f t="shared" si="3"/>
        <v>1</v>
      </c>
      <c r="M10" s="39">
        <f t="shared" si="4"/>
        <v>3.6863477682664847E-3</v>
      </c>
      <c r="N10" s="39">
        <f t="shared" si="5"/>
        <v>0.99631365223173352</v>
      </c>
      <c r="O10" s="26">
        <v>0.15825160147334327</v>
      </c>
      <c r="P10" s="48">
        <f t="shared" si="11"/>
        <v>4093692.464360761</v>
      </c>
      <c r="Q10" s="48">
        <f t="shared" si="6"/>
        <v>85385.985022922978</v>
      </c>
      <c r="R10" s="48">
        <f t="shared" si="12"/>
        <v>85385.985022922978</v>
      </c>
      <c r="S10" s="83">
        <f t="shared" si="7"/>
        <v>0</v>
      </c>
    </row>
    <row r="11" spans="2:19" x14ac:dyDescent="0.25">
      <c r="B11" s="36">
        <f>B10+1</f>
        <v>71</v>
      </c>
      <c r="C11" s="52">
        <f t="shared" si="2"/>
        <v>707169.18771882926</v>
      </c>
      <c r="F11" s="1">
        <v>7</v>
      </c>
      <c r="G11" s="1">
        <f t="shared" si="8"/>
        <v>7</v>
      </c>
      <c r="H11" s="58">
        <f t="shared" si="9"/>
        <v>62</v>
      </c>
      <c r="I11" s="26">
        <f t="shared" si="10"/>
        <v>0</v>
      </c>
      <c r="J11" s="57">
        <f t="shared" si="0"/>
        <v>114868.56676492798</v>
      </c>
      <c r="K11" s="1">
        <f t="shared" si="1"/>
        <v>0</v>
      </c>
      <c r="L11" s="3">
        <f t="shared" si="3"/>
        <v>1</v>
      </c>
      <c r="M11" s="39">
        <f t="shared" si="4"/>
        <v>3.1756171508183773E-3</v>
      </c>
      <c r="N11" s="39">
        <f t="shared" si="5"/>
        <v>0.99682438284918162</v>
      </c>
      <c r="O11" s="26">
        <v>0.15201310521483036</v>
      </c>
      <c r="P11" s="48">
        <f t="shared" si="11"/>
        <v>4717826.3623500103</v>
      </c>
      <c r="Q11" s="48">
        <f t="shared" si="6"/>
        <v>95211.120205210667</v>
      </c>
      <c r="R11" s="48">
        <f t="shared" si="12"/>
        <v>95211.120205210667</v>
      </c>
      <c r="S11" s="83">
        <f t="shared" si="7"/>
        <v>0</v>
      </c>
    </row>
    <row r="12" spans="2:19" x14ac:dyDescent="0.25">
      <c r="B12" s="36">
        <f t="shared" si="13"/>
        <v>72</v>
      </c>
      <c r="C12" s="52">
        <f t="shared" si="2"/>
        <v>712171.77186210093</v>
      </c>
      <c r="F12" s="1">
        <v>8</v>
      </c>
      <c r="G12" s="1">
        <f t="shared" si="8"/>
        <v>8</v>
      </c>
      <c r="H12" s="58">
        <f t="shared" si="9"/>
        <v>63</v>
      </c>
      <c r="I12" s="26">
        <f t="shared" si="10"/>
        <v>0</v>
      </c>
      <c r="J12" s="57">
        <f t="shared" si="0"/>
        <v>117165.93810022656</v>
      </c>
      <c r="K12" s="1">
        <f t="shared" si="1"/>
        <v>0</v>
      </c>
      <c r="L12" s="3">
        <f t="shared" si="3"/>
        <v>1</v>
      </c>
      <c r="M12" s="39">
        <f t="shared" si="4"/>
        <v>2.7555062440927092E-3</v>
      </c>
      <c r="N12" s="39">
        <f t="shared" si="5"/>
        <v>0.99724449375590729</v>
      </c>
      <c r="O12" s="26">
        <v>9.2440779114278726E-2</v>
      </c>
      <c r="P12" s="48">
        <f t="shared" si="11"/>
        <v>5153184.2117676437</v>
      </c>
      <c r="Q12" s="48">
        <f t="shared" si="6"/>
        <v>66726.29033321231</v>
      </c>
      <c r="R12" s="48">
        <f t="shared" si="12"/>
        <v>66726.29033321231</v>
      </c>
      <c r="S12" s="83">
        <f t="shared" si="7"/>
        <v>0</v>
      </c>
    </row>
    <row r="13" spans="2:19" x14ac:dyDescent="0.25">
      <c r="B13" s="36">
        <f t="shared" si="13"/>
        <v>73</v>
      </c>
      <c r="C13" s="52">
        <f t="shared" si="2"/>
        <v>704173.00163050194</v>
      </c>
      <c r="F13" s="1">
        <v>9</v>
      </c>
      <c r="G13" s="1">
        <f t="shared" si="8"/>
        <v>9</v>
      </c>
      <c r="H13" s="58">
        <f t="shared" si="9"/>
        <v>64</v>
      </c>
      <c r="I13" s="26">
        <f t="shared" si="10"/>
        <v>0</v>
      </c>
      <c r="J13" s="57">
        <f t="shared" si="0"/>
        <v>119509.25686223108</v>
      </c>
      <c r="K13" s="1">
        <f t="shared" si="1"/>
        <v>0</v>
      </c>
      <c r="L13" s="3">
        <f t="shared" si="3"/>
        <v>1</v>
      </c>
      <c r="M13" s="39">
        <f t="shared" si="4"/>
        <v>2.5227120680673121E-3</v>
      </c>
      <c r="N13" s="39">
        <f t="shared" si="5"/>
        <v>0.99747728793193269</v>
      </c>
      <c r="O13" s="26">
        <v>6.4836050593306993E-2</v>
      </c>
      <c r="P13" s="48">
        <f t="shared" si="11"/>
        <v>5522089.3979230393</v>
      </c>
      <c r="Q13" s="48">
        <f t="shared" si="6"/>
        <v>51119.153177432061</v>
      </c>
      <c r="R13" s="48">
        <f t="shared" si="12"/>
        <v>51119.153177432061</v>
      </c>
      <c r="S13" s="83">
        <f t="shared" si="7"/>
        <v>0</v>
      </c>
    </row>
    <row r="14" spans="2:19" ht="15.75" thickBot="1" x14ac:dyDescent="0.3">
      <c r="B14" s="37">
        <f t="shared" si="13"/>
        <v>74</v>
      </c>
      <c r="C14" s="53">
        <f t="shared" si="2"/>
        <v>661031.35249848058</v>
      </c>
      <c r="F14" s="1">
        <v>10</v>
      </c>
      <c r="G14" s="1">
        <f t="shared" si="8"/>
        <v>10</v>
      </c>
      <c r="H14" s="58">
        <f t="shared" si="9"/>
        <v>65</v>
      </c>
      <c r="I14" s="26">
        <f t="shared" si="10"/>
        <v>0</v>
      </c>
      <c r="J14" s="57">
        <f t="shared" si="0"/>
        <v>0</v>
      </c>
      <c r="K14" s="1">
        <f t="shared" si="1"/>
        <v>8.6</v>
      </c>
      <c r="L14" s="3">
        <f t="shared" si="3"/>
        <v>0.88372093023255816</v>
      </c>
      <c r="M14" s="39">
        <f t="shared" si="4"/>
        <v>2.3541813728857885E-3</v>
      </c>
      <c r="N14" s="39">
        <f t="shared" si="5"/>
        <v>0.99764581862711421</v>
      </c>
      <c r="O14" s="26">
        <v>4.8528415178998419E-2</v>
      </c>
      <c r="P14" s="48">
        <f t="shared" si="11"/>
        <v>5057502.2520315787</v>
      </c>
      <c r="Q14" s="48">
        <f t="shared" si="6"/>
        <v>41000.671784567065</v>
      </c>
      <c r="R14" s="48">
        <f t="shared" si="12"/>
        <v>41000.671784567065</v>
      </c>
      <c r="S14" s="83">
        <f t="shared" si="7"/>
        <v>665460.82263573387</v>
      </c>
    </row>
    <row r="15" spans="2:19" ht="15.75" thickBot="1" x14ac:dyDescent="0.3">
      <c r="F15" s="1">
        <v>11</v>
      </c>
      <c r="G15" s="1">
        <f t="shared" si="8"/>
        <v>11</v>
      </c>
      <c r="H15" s="58">
        <f t="shared" si="9"/>
        <v>66</v>
      </c>
      <c r="I15" s="26">
        <f t="shared" si="10"/>
        <v>2.200000000000002E-2</v>
      </c>
      <c r="J15" s="57">
        <f t="shared" si="0"/>
        <v>0</v>
      </c>
      <c r="K15" s="1">
        <f t="shared" si="1"/>
        <v>7.8</v>
      </c>
      <c r="L15" s="3">
        <f t="shared" si="3"/>
        <v>0.87179487179487181</v>
      </c>
      <c r="M15" s="39">
        <f t="shared" si="4"/>
        <v>2.5704387961029695E-3</v>
      </c>
      <c r="N15" s="39">
        <f t="shared" si="5"/>
        <v>1.0193730115503827</v>
      </c>
      <c r="O15" s="26">
        <v>3.7377464033979013E-2</v>
      </c>
      <c r="P15" s="48">
        <f t="shared" si="11"/>
        <v>4624717.4435321903</v>
      </c>
      <c r="Q15" s="48">
        <f t="shared" si="6"/>
        <v>28922.601104642967</v>
      </c>
      <c r="R15" s="48">
        <f t="shared" si="12"/>
        <v>28922.601104642967</v>
      </c>
      <c r="S15" s="83">
        <f t="shared" si="7"/>
        <v>680105.50640179252</v>
      </c>
    </row>
    <row r="16" spans="2:19" x14ac:dyDescent="0.25">
      <c r="B16" s="103" t="s">
        <v>58</v>
      </c>
      <c r="C16" s="104"/>
      <c r="D16" s="105"/>
      <c r="F16" s="1">
        <v>12</v>
      </c>
      <c r="G16" s="1">
        <f t="shared" si="8"/>
        <v>12</v>
      </c>
      <c r="H16" s="58">
        <f t="shared" si="9"/>
        <v>67</v>
      </c>
      <c r="I16" s="26">
        <f t="shared" si="10"/>
        <v>2.4000000000000021E-2</v>
      </c>
      <c r="J16" s="57">
        <f t="shared" si="0"/>
        <v>0</v>
      </c>
      <c r="K16" s="1">
        <f t="shared" si="1"/>
        <v>7</v>
      </c>
      <c r="L16" s="3">
        <f t="shared" si="3"/>
        <v>0.85714285714285721</v>
      </c>
      <c r="M16" s="39">
        <f t="shared" si="4"/>
        <v>2.8109825429836199E-3</v>
      </c>
      <c r="N16" s="39">
        <f t="shared" si="5"/>
        <v>1.0211215538759848</v>
      </c>
      <c r="O16" s="26">
        <v>3.0343432282129879E-2</v>
      </c>
      <c r="P16" s="48">
        <f t="shared" si="11"/>
        <v>4144510.9776977436</v>
      </c>
      <c r="Q16" s="48">
        <f t="shared" si="6"/>
        <v>21470.459487485983</v>
      </c>
      <c r="R16" s="48">
        <f t="shared" si="12"/>
        <v>21470.459487485983</v>
      </c>
      <c r="S16" s="83">
        <f t="shared" si="7"/>
        <v>690751.82961629017</v>
      </c>
    </row>
    <row r="17" spans="2:19" x14ac:dyDescent="0.25">
      <c r="B17" s="97" t="s">
        <v>3</v>
      </c>
      <c r="C17" s="98"/>
      <c r="D17" s="11">
        <v>10</v>
      </c>
      <c r="F17" s="1">
        <v>13</v>
      </c>
      <c r="G17" s="1">
        <f t="shared" si="8"/>
        <v>13</v>
      </c>
      <c r="H17" s="58">
        <f t="shared" si="9"/>
        <v>68</v>
      </c>
      <c r="I17" s="26">
        <f t="shared" si="10"/>
        <v>2.6000000000000023E-2</v>
      </c>
      <c r="J17" s="57">
        <f t="shared" si="0"/>
        <v>0</v>
      </c>
      <c r="K17" s="1">
        <f t="shared" si="1"/>
        <v>6.2</v>
      </c>
      <c r="L17" s="3">
        <f t="shared" si="3"/>
        <v>0.83870967741935487</v>
      </c>
      <c r="M17" s="39">
        <f t="shared" si="4"/>
        <v>3.1366788675322166E-3</v>
      </c>
      <c r="N17" s="39">
        <f t="shared" si="5"/>
        <v>1.022781767481912</v>
      </c>
      <c r="O17" s="26">
        <v>2.1378695663245129E-2</v>
      </c>
      <c r="P17" s="48">
        <f t="shared" si="11"/>
        <v>3612426.5816178704</v>
      </c>
      <c r="Q17" s="48">
        <f t="shared" si="6"/>
        <v>13556.448546372321</v>
      </c>
      <c r="R17" s="48">
        <f t="shared" si="12"/>
        <v>13556.448546372321</v>
      </c>
      <c r="S17" s="83">
        <f t="shared" si="7"/>
        <v>694697.41954189807</v>
      </c>
    </row>
    <row r="18" spans="2:19" x14ac:dyDescent="0.25">
      <c r="B18" s="97" t="s">
        <v>47</v>
      </c>
      <c r="C18" s="98"/>
      <c r="D18" s="40">
        <v>100000</v>
      </c>
      <c r="F18" s="1">
        <v>14</v>
      </c>
      <c r="G18" s="1">
        <f t="shared" si="8"/>
        <v>14</v>
      </c>
      <c r="H18" s="58">
        <f t="shared" si="9"/>
        <v>69</v>
      </c>
      <c r="I18" s="26">
        <f t="shared" si="10"/>
        <v>2.8000000000000025E-2</v>
      </c>
      <c r="J18" s="57">
        <f t="shared" si="0"/>
        <v>0</v>
      </c>
      <c r="K18" s="1">
        <f t="shared" si="1"/>
        <v>5.4</v>
      </c>
      <c r="L18" s="3">
        <f t="shared" si="3"/>
        <v>0.81481481481481488</v>
      </c>
      <c r="M18" s="39">
        <f t="shared" si="4"/>
        <v>3.5986890546513273E-3</v>
      </c>
      <c r="N18" s="39">
        <f t="shared" si="5"/>
        <v>1.0243005476518185</v>
      </c>
      <c r="O18" s="26">
        <v>2.1366937049861034E-2</v>
      </c>
      <c r="P18" s="48">
        <f t="shared" si="11"/>
        <v>3067851.2047635242</v>
      </c>
      <c r="Q18" s="48">
        <f t="shared" si="6"/>
        <v>11809.533179101079</v>
      </c>
      <c r="R18" s="48">
        <f t="shared" si="12"/>
        <v>11809.533179101079</v>
      </c>
      <c r="S18" s="83">
        <f t="shared" si="7"/>
        <v>697238.9101735279</v>
      </c>
    </row>
    <row r="19" spans="2:19" x14ac:dyDescent="0.25">
      <c r="B19" s="97" t="s">
        <v>39</v>
      </c>
      <c r="C19" s="98"/>
      <c r="D19" s="40">
        <v>1000000</v>
      </c>
      <c r="F19" s="1">
        <v>15</v>
      </c>
      <c r="G19" s="1">
        <f t="shared" si="8"/>
        <v>15</v>
      </c>
      <c r="H19" s="58">
        <f t="shared" si="9"/>
        <v>70</v>
      </c>
      <c r="I19" s="26">
        <f t="shared" si="10"/>
        <v>3.0000000000000027E-2</v>
      </c>
      <c r="J19" s="57">
        <f t="shared" si="0"/>
        <v>0</v>
      </c>
      <c r="K19" s="1">
        <f t="shared" si="1"/>
        <v>4.5999999999999996</v>
      </c>
      <c r="L19" s="3">
        <f t="shared" si="3"/>
        <v>0.78260869565217384</v>
      </c>
      <c r="M19" s="39">
        <f t="shared" si="4"/>
        <v>4.2374936502183047E-3</v>
      </c>
      <c r="N19" s="39">
        <f t="shared" si="5"/>
        <v>1.0256353815402752</v>
      </c>
      <c r="O19" s="26">
        <v>2.135531625490561E-2</v>
      </c>
      <c r="P19" s="48">
        <f t="shared" si="11"/>
        <v>2505381.0553337587</v>
      </c>
      <c r="Q19" s="48">
        <f t="shared" si="6"/>
        <v>10023.784703209891</v>
      </c>
      <c r="R19" s="48">
        <f t="shared" si="12"/>
        <v>10023.784703209891</v>
      </c>
      <c r="S19" s="83">
        <f t="shared" si="7"/>
        <v>695939.18203715549</v>
      </c>
    </row>
    <row r="20" spans="2:19" x14ac:dyDescent="0.25">
      <c r="B20" s="97" t="s">
        <v>5</v>
      </c>
      <c r="C20" s="98"/>
      <c r="D20" s="11">
        <v>10</v>
      </c>
      <c r="F20" s="1">
        <v>16</v>
      </c>
      <c r="G20" s="1">
        <f t="shared" si="8"/>
        <v>16</v>
      </c>
      <c r="H20" s="58">
        <f t="shared" si="9"/>
        <v>71</v>
      </c>
      <c r="I20" s="26">
        <f t="shared" si="10"/>
        <v>3.2000000000000028E-2</v>
      </c>
      <c r="J20" s="57">
        <f t="shared" si="0"/>
        <v>0</v>
      </c>
      <c r="K20" s="1">
        <f t="shared" si="1"/>
        <v>3.6999999999999997</v>
      </c>
      <c r="L20" s="3">
        <f t="shared" si="3"/>
        <v>0.72972972972972971</v>
      </c>
      <c r="M20" s="39">
        <f t="shared" si="4"/>
        <v>5.1888314443522265E-3</v>
      </c>
      <c r="N20" s="39">
        <f t="shared" si="5"/>
        <v>1.0266451259494285</v>
      </c>
      <c r="O20" s="26">
        <v>2.1343830607537084E-2</v>
      </c>
      <c r="P20" s="48">
        <f t="shared" si="11"/>
        <v>1909356.8068408389</v>
      </c>
      <c r="Q20" s="48">
        <f t="shared" si="6"/>
        <v>8181.5876144135646</v>
      </c>
      <c r="R20" s="48">
        <f t="shared" si="12"/>
        <v>8181.5876144135646</v>
      </c>
      <c r="S20" s="83">
        <f t="shared" si="7"/>
        <v>707169.18771882926</v>
      </c>
    </row>
    <row r="21" spans="2:19" ht="15.75" thickBot="1" x14ac:dyDescent="0.3">
      <c r="B21" s="99" t="s">
        <v>19</v>
      </c>
      <c r="C21" s="100"/>
      <c r="D21" s="13">
        <v>65</v>
      </c>
      <c r="F21" s="1">
        <v>17</v>
      </c>
      <c r="G21" s="1">
        <f t="shared" si="8"/>
        <v>17</v>
      </c>
      <c r="H21" s="58">
        <f t="shared" si="9"/>
        <v>72</v>
      </c>
      <c r="I21" s="26">
        <f t="shared" si="10"/>
        <v>3.400000000000003E-2</v>
      </c>
      <c r="J21" s="57">
        <f t="shared" si="0"/>
        <v>0</v>
      </c>
      <c r="K21" s="1">
        <f t="shared" si="1"/>
        <v>2.8</v>
      </c>
      <c r="L21" s="3">
        <f t="shared" si="3"/>
        <v>0.64285714285714279</v>
      </c>
      <c r="M21" s="39">
        <f t="shared" si="4"/>
        <v>6.8085755126665592E-3</v>
      </c>
      <c r="N21" s="39">
        <f t="shared" si="5"/>
        <v>1.0269599329199028</v>
      </c>
      <c r="O21" s="26">
        <v>2.1332477508816616E-2</v>
      </c>
      <c r="P21" s="48">
        <f t="shared" si="11"/>
        <v>1281909.1893517813</v>
      </c>
      <c r="Q21" s="48">
        <f t="shared" si="6"/>
        <v>6231.8906041504306</v>
      </c>
      <c r="R21" s="48">
        <f t="shared" si="12"/>
        <v>6231.8906041504306</v>
      </c>
      <c r="S21" s="83">
        <f t="shared" si="7"/>
        <v>712171.77186210093</v>
      </c>
    </row>
    <row r="22" spans="2:19" ht="15.75" thickBot="1" x14ac:dyDescent="0.3">
      <c r="F22" s="1">
        <v>18</v>
      </c>
      <c r="G22" s="1">
        <f t="shared" si="8"/>
        <v>18</v>
      </c>
      <c r="H22" s="58">
        <f t="shared" si="9"/>
        <v>73</v>
      </c>
      <c r="I22" s="26">
        <f t="shared" si="10"/>
        <v>3.6000000000000032E-2</v>
      </c>
      <c r="J22" s="57">
        <f t="shared" si="0"/>
        <v>0</v>
      </c>
      <c r="K22" s="1">
        <f t="shared" si="1"/>
        <v>1.9</v>
      </c>
      <c r="L22" s="3">
        <f t="shared" si="3"/>
        <v>0.47368421052631582</v>
      </c>
      <c r="M22" s="39">
        <f t="shared" si="4"/>
        <v>8.7800864587808114E-3</v>
      </c>
      <c r="N22" s="39">
        <f t="shared" si="5"/>
        <v>1.026903830428703</v>
      </c>
      <c r="O22" s="26">
        <v>2.1321254429232717E-2</v>
      </c>
      <c r="P22" s="48">
        <f t="shared" si="11"/>
        <v>633755.70146745176</v>
      </c>
      <c r="Q22" s="48">
        <f t="shared" si="6"/>
        <v>4181.7825331451404</v>
      </c>
      <c r="R22" s="48">
        <f t="shared" si="12"/>
        <v>4181.7825331451404</v>
      </c>
      <c r="S22" s="83">
        <f t="shared" si="7"/>
        <v>704173.00163050194</v>
      </c>
    </row>
    <row r="23" spans="2:19" x14ac:dyDescent="0.25">
      <c r="B23" s="103" t="s">
        <v>57</v>
      </c>
      <c r="C23" s="105"/>
      <c r="F23" s="1">
        <v>19</v>
      </c>
      <c r="G23" s="1">
        <f t="shared" si="8"/>
        <v>19</v>
      </c>
      <c r="H23" s="58">
        <f t="shared" si="9"/>
        <v>74</v>
      </c>
      <c r="I23" s="26">
        <f t="shared" si="10"/>
        <v>3.8000000000000034E-2</v>
      </c>
      <c r="J23" s="57">
        <f t="shared" si="0"/>
        <v>0</v>
      </c>
      <c r="K23" s="1">
        <f t="shared" si="1"/>
        <v>1</v>
      </c>
      <c r="L23" s="3">
        <f t="shared" si="3"/>
        <v>0</v>
      </c>
      <c r="M23" s="39">
        <f t="shared" si="4"/>
        <v>9.5778950748444114E-3</v>
      </c>
      <c r="N23" s="39">
        <f t="shared" si="5"/>
        <v>1.0280581449123116</v>
      </c>
      <c r="O23" s="26">
        <v>2.1310158906339138E-2</v>
      </c>
      <c r="P23" s="48">
        <f t="shared" si="11"/>
        <v>0</v>
      </c>
      <c r="Q23" s="48">
        <f t="shared" si="6"/>
        <v>2066.3315100286832</v>
      </c>
      <c r="R23" s="48">
        <f t="shared" si="12"/>
        <v>2066.3315100286832</v>
      </c>
      <c r="S23" s="83">
        <f t="shared" si="7"/>
        <v>661031.35249848058</v>
      </c>
    </row>
    <row r="24" spans="2:19" x14ac:dyDescent="0.25">
      <c r="B24" s="36" t="s">
        <v>36</v>
      </c>
      <c r="C24" s="49">
        <v>0.153</v>
      </c>
    </row>
    <row r="25" spans="2:19" x14ac:dyDescent="0.25">
      <c r="B25" s="36" t="s">
        <v>37</v>
      </c>
      <c r="C25" s="49">
        <v>8.0000000000000002E-3</v>
      </c>
    </row>
    <row r="26" spans="2:19" x14ac:dyDescent="0.25">
      <c r="B26" s="36" t="s">
        <v>38</v>
      </c>
      <c r="C26" s="11">
        <v>1000</v>
      </c>
    </row>
    <row r="27" spans="2:19" x14ac:dyDescent="0.25">
      <c r="B27" s="36" t="s">
        <v>49</v>
      </c>
      <c r="C27" s="40">
        <v>1500000</v>
      </c>
    </row>
    <row r="28" spans="2:19" ht="15.75" thickBot="1" x14ac:dyDescent="0.3">
      <c r="B28" s="54" t="s">
        <v>21</v>
      </c>
      <c r="C28" s="25">
        <v>0.02</v>
      </c>
    </row>
    <row r="29" spans="2:19" ht="15.75" thickBot="1" x14ac:dyDescent="0.3"/>
    <row r="30" spans="2:19" x14ac:dyDescent="0.25">
      <c r="B30" s="92" t="s">
        <v>50</v>
      </c>
      <c r="C30" s="94"/>
    </row>
    <row r="31" spans="2:19" x14ac:dyDescent="0.25">
      <c r="B31" s="42" t="s">
        <v>18</v>
      </c>
      <c r="C31" s="43" t="s">
        <v>51</v>
      </c>
    </row>
    <row r="32" spans="2:19" x14ac:dyDescent="0.25">
      <c r="B32" s="50">
        <f>D21</f>
        <v>65</v>
      </c>
      <c r="C32" s="44">
        <v>8.6</v>
      </c>
    </row>
    <row r="33" spans="2:4" x14ac:dyDescent="0.25">
      <c r="B33" s="36">
        <f>B32+1</f>
        <v>66</v>
      </c>
      <c r="C33" s="45">
        <f>7.8</f>
        <v>7.8</v>
      </c>
    </row>
    <row r="34" spans="2:4" x14ac:dyDescent="0.25">
      <c r="B34" s="36">
        <f t="shared" ref="B34:B41" si="14">B33+1</f>
        <v>67</v>
      </c>
      <c r="C34" s="45">
        <f>C33-0.8</f>
        <v>7</v>
      </c>
    </row>
    <row r="35" spans="2:4" x14ac:dyDescent="0.25">
      <c r="B35" s="36">
        <f t="shared" si="14"/>
        <v>68</v>
      </c>
      <c r="C35" s="45">
        <f t="shared" ref="C35:C36" si="15">C34-0.8</f>
        <v>6.2</v>
      </c>
    </row>
    <row r="36" spans="2:4" x14ac:dyDescent="0.25">
      <c r="B36" s="36">
        <f t="shared" si="14"/>
        <v>69</v>
      </c>
      <c r="C36" s="45">
        <f t="shared" si="15"/>
        <v>5.4</v>
      </c>
    </row>
    <row r="37" spans="2:4" x14ac:dyDescent="0.25">
      <c r="B37" s="36">
        <f t="shared" si="14"/>
        <v>70</v>
      </c>
      <c r="C37" s="45">
        <f t="shared" ref="C37" si="16">C38+0.9</f>
        <v>4.5999999999999996</v>
      </c>
    </row>
    <row r="38" spans="2:4" x14ac:dyDescent="0.25">
      <c r="B38" s="36">
        <f>B37+1</f>
        <v>71</v>
      </c>
      <c r="C38" s="45">
        <f>C39+0.9</f>
        <v>3.6999999999999997</v>
      </c>
    </row>
    <row r="39" spans="2:4" x14ac:dyDescent="0.25">
      <c r="B39" s="36">
        <f t="shared" si="14"/>
        <v>72</v>
      </c>
      <c r="C39" s="45">
        <v>2.8</v>
      </c>
    </row>
    <row r="40" spans="2:4" x14ac:dyDescent="0.25">
      <c r="B40" s="36">
        <f t="shared" si="14"/>
        <v>73</v>
      </c>
      <c r="C40" s="45">
        <v>1.9</v>
      </c>
    </row>
    <row r="41" spans="2:4" ht="15.75" thickBot="1" x14ac:dyDescent="0.3">
      <c r="B41" s="37">
        <f t="shared" si="14"/>
        <v>74</v>
      </c>
      <c r="C41" s="46">
        <v>1</v>
      </c>
    </row>
    <row r="42" spans="2:4" ht="15.75" thickBot="1" x14ac:dyDescent="0.3"/>
    <row r="43" spans="2:4" x14ac:dyDescent="0.25">
      <c r="B43" s="92" t="s">
        <v>54</v>
      </c>
      <c r="C43" s="93"/>
      <c r="D43" s="94"/>
    </row>
    <row r="44" spans="2:4" x14ac:dyDescent="0.25">
      <c r="B44" s="101" t="s">
        <v>55</v>
      </c>
      <c r="C44" s="102"/>
      <c r="D44" s="55">
        <v>0.02</v>
      </c>
    </row>
    <row r="45" spans="2:4" ht="15.75" thickBot="1" x14ac:dyDescent="0.3">
      <c r="B45" s="99" t="s">
        <v>56</v>
      </c>
      <c r="C45" s="100"/>
      <c r="D45" s="25">
        <v>0.04</v>
      </c>
    </row>
  </sheetData>
  <mergeCells count="12">
    <mergeCell ref="B45:C45"/>
    <mergeCell ref="B3:C3"/>
    <mergeCell ref="B16:D16"/>
    <mergeCell ref="B17:C17"/>
    <mergeCell ref="B18:C18"/>
    <mergeCell ref="B19:C19"/>
    <mergeCell ref="B20:C20"/>
    <mergeCell ref="B21:C21"/>
    <mergeCell ref="B23:C23"/>
    <mergeCell ref="B30:C30"/>
    <mergeCell ref="B43:D43"/>
    <mergeCell ref="B44:C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0"/>
  <sheetViews>
    <sheetView workbookViewId="0">
      <selection activeCell="H17" sqref="H17"/>
    </sheetView>
  </sheetViews>
  <sheetFormatPr defaultRowHeight="15" x14ac:dyDescent="0.25"/>
  <cols>
    <col min="2" max="2" width="10.5703125" bestFit="1" customWidth="1"/>
    <col min="3" max="3" width="16.42578125" customWidth="1"/>
    <col min="4" max="4" width="18.85546875" customWidth="1"/>
    <col min="6" max="6" width="13.28515625" customWidth="1"/>
    <col min="7" max="7" width="17.42578125" customWidth="1"/>
    <col min="8" max="8" width="14.5703125" customWidth="1"/>
  </cols>
  <sheetData>
    <row r="1" spans="2:8" ht="15.75" thickBot="1" x14ac:dyDescent="0.3">
      <c r="B1" t="s">
        <v>9</v>
      </c>
      <c r="C1" t="s">
        <v>10</v>
      </c>
      <c r="D1" t="s">
        <v>59</v>
      </c>
    </row>
    <row r="2" spans="2:8" x14ac:dyDescent="0.25">
      <c r="B2" s="41">
        <v>0</v>
      </c>
      <c r="F2" s="92" t="s">
        <v>35</v>
      </c>
      <c r="G2" s="93"/>
      <c r="H2" s="94"/>
    </row>
    <row r="3" spans="2:8" x14ac:dyDescent="0.25">
      <c r="B3" s="41">
        <v>8.3333333333333329E-2</v>
      </c>
      <c r="C3" s="41">
        <v>-8.5511751629470445E-2</v>
      </c>
      <c r="D3" s="41">
        <f>1+C3</f>
        <v>0.91448824837052956</v>
      </c>
      <c r="F3" s="10" t="s">
        <v>33</v>
      </c>
      <c r="G3" s="29" t="s">
        <v>34</v>
      </c>
      <c r="H3" s="11" t="s">
        <v>32</v>
      </c>
    </row>
    <row r="4" spans="2:8" x14ac:dyDescent="0.25">
      <c r="B4" s="41">
        <v>0.16666666666666666</v>
      </c>
      <c r="C4" s="41">
        <v>-3.3197516101559299E-2</v>
      </c>
      <c r="D4" s="41">
        <f t="shared" ref="D4:D67" si="0">1+C4</f>
        <v>0.9668024838984407</v>
      </c>
      <c r="F4" s="31">
        <v>0</v>
      </c>
      <c r="G4" s="32">
        <v>8.3333333333333329E-2</v>
      </c>
      <c r="H4" s="60">
        <f>D3-1</f>
        <v>-8.5511751629470445E-2</v>
      </c>
    </row>
    <row r="5" spans="2:8" x14ac:dyDescent="0.25">
      <c r="B5" s="41">
        <v>0.25</v>
      </c>
      <c r="C5" s="41">
        <v>-2.4308296059453949E-2</v>
      </c>
      <c r="D5" s="41">
        <f t="shared" si="0"/>
        <v>0.97569170394054605</v>
      </c>
      <c r="F5" s="30">
        <v>8.3333333333333329E-2</v>
      </c>
      <c r="G5" s="33">
        <v>0.16666666666666666</v>
      </c>
      <c r="H5" s="61">
        <f>D4-1</f>
        <v>-3.3197516101559299E-2</v>
      </c>
    </row>
    <row r="6" spans="2:8" x14ac:dyDescent="0.25">
      <c r="B6" s="41">
        <v>0.33333333333333331</v>
      </c>
      <c r="C6" s="41">
        <v>-1.9674840852999753E-2</v>
      </c>
      <c r="D6" s="41">
        <f t="shared" si="0"/>
        <v>0.98032515914700025</v>
      </c>
      <c r="F6" s="30">
        <v>0.16666666666666666</v>
      </c>
      <c r="G6" s="34">
        <v>0.25</v>
      </c>
      <c r="H6" s="61">
        <f>D5-1</f>
        <v>-2.4308296059453949E-2</v>
      </c>
    </row>
    <row r="7" spans="2:8" x14ac:dyDescent="0.25">
      <c r="B7" s="41">
        <v>0.41666666666666669</v>
      </c>
      <c r="C7" s="41">
        <v>-1.6702290318404645E-2</v>
      </c>
      <c r="D7" s="41">
        <f t="shared" si="0"/>
        <v>0.98329770968159536</v>
      </c>
      <c r="F7" s="10">
        <v>0.25</v>
      </c>
      <c r="G7" s="34">
        <v>1</v>
      </c>
      <c r="H7" s="61">
        <f>PRODUCT(D6:D14)-1</f>
        <v>-0.11192132476982575</v>
      </c>
    </row>
    <row r="8" spans="2:8" x14ac:dyDescent="0.25">
      <c r="B8" s="41">
        <v>0.5</v>
      </c>
      <c r="C8" s="41">
        <v>-1.4585322221947306E-2</v>
      </c>
      <c r="D8" s="41">
        <f t="shared" si="0"/>
        <v>0.98541467777805269</v>
      </c>
      <c r="F8" s="10">
        <v>1</v>
      </c>
      <c r="G8" s="34">
        <v>2</v>
      </c>
      <c r="H8" s="61">
        <f>PRODUCT(D15:D26)-1</f>
        <v>-8.1881267265947244E-2</v>
      </c>
    </row>
    <row r="9" spans="2:8" x14ac:dyDescent="0.25">
      <c r="B9" s="41">
        <v>0.58333333333333337</v>
      </c>
      <c r="C9" s="41">
        <v>-1.2978152125491915E-2</v>
      </c>
      <c r="D9" s="41">
        <f t="shared" si="0"/>
        <v>0.98702184787450808</v>
      </c>
      <c r="F9" s="10">
        <v>2</v>
      </c>
      <c r="G9" s="34">
        <v>3</v>
      </c>
      <c r="H9" s="61">
        <f>PRODUCT(D27:D38)-1</f>
        <v>-5.6779416482162781E-2</v>
      </c>
    </row>
    <row r="10" spans="2:8" ht="15.75" thickBot="1" x14ac:dyDescent="0.3">
      <c r="B10" s="41">
        <v>0.66666666666666663</v>
      </c>
      <c r="C10" s="41">
        <v>-1.1703894180096541E-2</v>
      </c>
      <c r="D10" s="41">
        <f t="shared" si="0"/>
        <v>0.98829610581990346</v>
      </c>
      <c r="F10" s="12">
        <v>3</v>
      </c>
      <c r="G10" s="35">
        <v>10</v>
      </c>
      <c r="H10" s="62">
        <f>PRODUCT(D39:D122)-1</f>
        <v>-6.2868223153199954E-2</v>
      </c>
    </row>
    <row r="11" spans="2:8" x14ac:dyDescent="0.25">
      <c r="B11" s="41">
        <v>0.75</v>
      </c>
      <c r="C11" s="41">
        <v>-1.0661287208280745E-2</v>
      </c>
      <c r="D11" s="41">
        <f t="shared" si="0"/>
        <v>0.98933871279171925</v>
      </c>
    </row>
    <row r="12" spans="2:8" x14ac:dyDescent="0.25">
      <c r="B12" s="41">
        <v>0.83333333333333337</v>
      </c>
      <c r="C12" s="41">
        <v>-9.7875863306057242E-3</v>
      </c>
      <c r="D12" s="41">
        <f t="shared" si="0"/>
        <v>0.99021241366939428</v>
      </c>
    </row>
    <row r="13" spans="2:8" x14ac:dyDescent="0.25">
      <c r="B13" s="41">
        <v>0.91666666666666663</v>
      </c>
      <c r="C13" s="41">
        <v>-9.0415486603354633E-3</v>
      </c>
      <c r="D13" s="41">
        <f t="shared" si="0"/>
        <v>0.99095845133966454</v>
      </c>
    </row>
    <row r="14" spans="2:8" x14ac:dyDescent="0.25">
      <c r="B14" s="41">
        <v>1</v>
      </c>
      <c r="C14" s="41">
        <v>-1.2733108323770836E-2</v>
      </c>
      <c r="D14" s="41">
        <f t="shared" si="0"/>
        <v>0.98726689167622916</v>
      </c>
    </row>
    <row r="15" spans="2:8" x14ac:dyDescent="0.25">
      <c r="B15" s="41">
        <v>1.0833333333333333</v>
      </c>
      <c r="C15" s="41">
        <v>-8.8890739099334315E-3</v>
      </c>
      <c r="D15" s="41">
        <f t="shared" si="0"/>
        <v>0.99111092609006657</v>
      </c>
    </row>
    <row r="16" spans="2:8" x14ac:dyDescent="0.25">
      <c r="B16" s="41">
        <v>1.1666666666666667</v>
      </c>
      <c r="C16" s="41">
        <v>-8.2615314287508568E-3</v>
      </c>
      <c r="D16" s="41">
        <f t="shared" si="0"/>
        <v>0.99173846857124914</v>
      </c>
    </row>
    <row r="17" spans="2:4" x14ac:dyDescent="0.25">
      <c r="B17" s="41">
        <v>1.25</v>
      </c>
      <c r="C17" s="41">
        <v>-7.7092867967161194E-3</v>
      </c>
      <c r="D17" s="41">
        <f t="shared" si="0"/>
        <v>0.99229071320328388</v>
      </c>
    </row>
    <row r="18" spans="2:4" x14ac:dyDescent="0.25">
      <c r="B18" s="41">
        <v>1.3333333333333333</v>
      </c>
      <c r="C18" s="41">
        <v>-7.2183772040984584E-3</v>
      </c>
      <c r="D18" s="41">
        <f t="shared" si="0"/>
        <v>0.99278162279590154</v>
      </c>
    </row>
    <row r="19" spans="2:4" x14ac:dyDescent="0.25">
      <c r="B19" s="41">
        <v>1.4166666666666667</v>
      </c>
      <c r="C19" s="41">
        <v>-6.778217734847658E-3</v>
      </c>
      <c r="D19" s="41">
        <f t="shared" si="0"/>
        <v>0.99322178226515234</v>
      </c>
    </row>
    <row r="20" spans="2:4" x14ac:dyDescent="0.25">
      <c r="B20" s="41">
        <v>1.5</v>
      </c>
      <c r="C20" s="41">
        <v>-6.3806178791189216E-3</v>
      </c>
      <c r="D20" s="41">
        <f t="shared" si="0"/>
        <v>0.99361938212088108</v>
      </c>
    </row>
    <row r="21" spans="2:4" x14ac:dyDescent="0.25">
      <c r="B21" s="41">
        <v>1.5833333333333333</v>
      </c>
      <c r="C21" s="41">
        <v>-6.0191269619781496E-3</v>
      </c>
      <c r="D21" s="41">
        <f t="shared" si="0"/>
        <v>0.99398087303802185</v>
      </c>
    </row>
    <row r="22" spans="2:4" x14ac:dyDescent="0.25">
      <c r="B22" s="41">
        <v>1.6666666666666667</v>
      </c>
      <c r="C22" s="41">
        <v>-5.6885858730083561E-3</v>
      </c>
      <c r="D22" s="41">
        <f t="shared" si="0"/>
        <v>0.99431141412699164</v>
      </c>
    </row>
    <row r="23" spans="2:4" x14ac:dyDescent="0.25">
      <c r="B23" s="41">
        <v>1.75</v>
      </c>
      <c r="C23" s="41">
        <v>-5.3848123849029594E-3</v>
      </c>
      <c r="D23" s="41">
        <f t="shared" si="0"/>
        <v>0.99461518761509704</v>
      </c>
    </row>
    <row r="24" spans="2:4" x14ac:dyDescent="0.25">
      <c r="B24" s="41">
        <v>1.8333333333333333</v>
      </c>
      <c r="C24" s="41">
        <v>-5.1043754102382266E-3</v>
      </c>
      <c r="D24" s="41">
        <f t="shared" si="0"/>
        <v>0.99489562458976177</v>
      </c>
    </row>
    <row r="25" spans="2:4" x14ac:dyDescent="0.25">
      <c r="B25" s="41">
        <v>1.9166666666666667</v>
      </c>
      <c r="C25" s="41">
        <v>-4.8444299299255089E-3</v>
      </c>
      <c r="D25" s="41">
        <f t="shared" si="0"/>
        <v>0.99515557007007449</v>
      </c>
    </row>
    <row r="26" spans="2:4" x14ac:dyDescent="0.25">
      <c r="B26" s="41">
        <v>2</v>
      </c>
      <c r="C26" s="41">
        <v>-1.2819788638774088E-2</v>
      </c>
      <c r="D26" s="41">
        <f t="shared" si="0"/>
        <v>0.98718021136122591</v>
      </c>
    </row>
    <row r="27" spans="2:4" x14ac:dyDescent="0.25">
      <c r="B27" s="41">
        <v>2.0833333333333335</v>
      </c>
      <c r="C27" s="41">
        <v>-5.0609489812284414E-3</v>
      </c>
      <c r="D27" s="41">
        <f t="shared" si="0"/>
        <v>0.99493905101877156</v>
      </c>
    </row>
    <row r="28" spans="2:4" x14ac:dyDescent="0.25">
      <c r="B28" s="41">
        <v>2.1666666666666665</v>
      </c>
      <c r="C28" s="41">
        <v>-4.8040876521587839E-3</v>
      </c>
      <c r="D28" s="41">
        <f t="shared" si="0"/>
        <v>0.99519591234784122</v>
      </c>
    </row>
    <row r="29" spans="2:4" x14ac:dyDescent="0.25">
      <c r="B29" s="41">
        <v>2.25</v>
      </c>
      <c r="C29" s="41">
        <v>-4.5649872814318426E-3</v>
      </c>
      <c r="D29" s="41">
        <f t="shared" si="0"/>
        <v>0.99543501271856816</v>
      </c>
    </row>
    <row r="30" spans="2:4" x14ac:dyDescent="0.25">
      <c r="B30" s="41">
        <v>2.3333333333333335</v>
      </c>
      <c r="C30" s="41">
        <v>-4.341689557166073E-3</v>
      </c>
      <c r="D30" s="41">
        <f t="shared" si="0"/>
        <v>0.99565831044283393</v>
      </c>
    </row>
    <row r="31" spans="2:4" x14ac:dyDescent="0.25">
      <c r="B31" s="41">
        <v>2.4166666666666665</v>
      </c>
      <c r="C31" s="41">
        <v>-4.1325258503460693E-3</v>
      </c>
      <c r="D31" s="41">
        <f t="shared" si="0"/>
        <v>0.99586747414965393</v>
      </c>
    </row>
    <row r="32" spans="2:4" x14ac:dyDescent="0.25">
      <c r="B32" s="41">
        <v>2.5</v>
      </c>
      <c r="C32" s="41">
        <v>-3.9360643324101163E-3</v>
      </c>
      <c r="D32" s="41">
        <f t="shared" si="0"/>
        <v>0.99606393566758988</v>
      </c>
    </row>
    <row r="33" spans="2:4" x14ac:dyDescent="0.25">
      <c r="B33" s="41">
        <v>2.5833333333333335</v>
      </c>
      <c r="C33" s="41">
        <v>-3.7510684358027513E-3</v>
      </c>
      <c r="D33" s="41">
        <f t="shared" si="0"/>
        <v>0.99624893156419725</v>
      </c>
    </row>
    <row r="34" spans="2:4" x14ac:dyDescent="0.25">
      <c r="B34" s="41">
        <v>2.6666666666666665</v>
      </c>
      <c r="C34" s="41">
        <v>-3.5764638892136213E-3</v>
      </c>
      <c r="D34" s="41">
        <f t="shared" si="0"/>
        <v>0.99642353611078638</v>
      </c>
    </row>
    <row r="35" spans="2:4" x14ac:dyDescent="0.25">
      <c r="B35" s="41">
        <v>2.75</v>
      </c>
      <c r="C35" s="41">
        <v>-3.4113123108718835E-3</v>
      </c>
      <c r="D35" s="41">
        <f t="shared" si="0"/>
        <v>0.99658868768912812</v>
      </c>
    </row>
    <row r="36" spans="2:4" x14ac:dyDescent="0.25">
      <c r="B36" s="41">
        <v>2.8333333333333335</v>
      </c>
      <c r="C36" s="41">
        <v>-3.2547898713995993E-3</v>
      </c>
      <c r="D36" s="41">
        <f t="shared" si="0"/>
        <v>0.9967452101286004</v>
      </c>
    </row>
    <row r="37" spans="2:4" x14ac:dyDescent="0.25">
      <c r="B37" s="41">
        <v>2.9166666666666665</v>
      </c>
      <c r="C37" s="41">
        <v>-3.1061699145455979E-3</v>
      </c>
      <c r="D37" s="41">
        <f t="shared" si="0"/>
        <v>0.9968938300854544</v>
      </c>
    </row>
    <row r="38" spans="2:4" x14ac:dyDescent="0.25">
      <c r="B38" s="41">
        <v>3</v>
      </c>
      <c r="C38" s="41">
        <v>-1.432136063482381E-2</v>
      </c>
      <c r="D38" s="41">
        <f t="shared" si="0"/>
        <v>0.98567863936517619</v>
      </c>
    </row>
    <row r="39" spans="2:4" x14ac:dyDescent="0.25">
      <c r="B39" s="41">
        <v>3.0833333333333335</v>
      </c>
      <c r="C39" s="41">
        <v>-3.3303091852271427E-3</v>
      </c>
      <c r="D39" s="41">
        <f t="shared" si="0"/>
        <v>0.99666969081477286</v>
      </c>
    </row>
    <row r="40" spans="2:4" x14ac:dyDescent="0.25">
      <c r="B40" s="41">
        <v>3.1666666666666665</v>
      </c>
      <c r="C40" s="41">
        <v>-3.1779096711640475E-3</v>
      </c>
      <c r="D40" s="41">
        <f t="shared" si="0"/>
        <v>0.99682209032883595</v>
      </c>
    </row>
    <row r="41" spans="2:4" x14ac:dyDescent="0.25">
      <c r="B41" s="41">
        <v>3.25</v>
      </c>
      <c r="C41" s="41">
        <v>-3.033074162269056E-3</v>
      </c>
      <c r="D41" s="41">
        <f t="shared" si="0"/>
        <v>0.99696692583773094</v>
      </c>
    </row>
    <row r="42" spans="2:4" x14ac:dyDescent="0.25">
      <c r="B42" s="41">
        <v>3.3333333333333335</v>
      </c>
      <c r="C42" s="41">
        <v>-2.8951965941219626E-3</v>
      </c>
      <c r="D42" s="41">
        <f t="shared" si="0"/>
        <v>0.99710480340587804</v>
      </c>
    </row>
    <row r="43" spans="2:4" x14ac:dyDescent="0.25">
      <c r="B43" s="41">
        <v>3.4166666666666665</v>
      </c>
      <c r="C43" s="41">
        <v>-2.7637368034467702E-3</v>
      </c>
      <c r="D43" s="41">
        <f t="shared" si="0"/>
        <v>0.99723626319655323</v>
      </c>
    </row>
    <row r="44" spans="2:4" x14ac:dyDescent="0.25">
      <c r="B44" s="41">
        <v>3.5</v>
      </c>
      <c r="C44" s="41">
        <v>-2.6382115898004876E-3</v>
      </c>
      <c r="D44" s="41">
        <f t="shared" si="0"/>
        <v>0.99736178841019951</v>
      </c>
    </row>
    <row r="45" spans="2:4" x14ac:dyDescent="0.25">
      <c r="B45" s="41">
        <v>3.5833333333333335</v>
      </c>
      <c r="C45" s="41">
        <v>-2.5181872159706353E-3</v>
      </c>
      <c r="D45" s="41">
        <f t="shared" si="0"/>
        <v>0.99748181278402936</v>
      </c>
    </row>
    <row r="46" spans="2:4" x14ac:dyDescent="0.25">
      <c r="B46" s="41">
        <v>3.6666666666666665</v>
      </c>
      <c r="C46" s="41">
        <v>-2.4032730811508474E-3</v>
      </c>
      <c r="D46" s="41">
        <f t="shared" si="0"/>
        <v>0.99759672691884915</v>
      </c>
    </row>
    <row r="47" spans="2:4" x14ac:dyDescent="0.25">
      <c r="B47" s="41">
        <v>3.75</v>
      </c>
      <c r="C47" s="41">
        <v>-2.2931163560776513E-3</v>
      </c>
      <c r="D47" s="41">
        <f t="shared" si="0"/>
        <v>0.99770688364392235</v>
      </c>
    </row>
    <row r="48" spans="2:4" x14ac:dyDescent="0.25">
      <c r="B48" s="41">
        <v>3.8333333333333335</v>
      </c>
      <c r="C48" s="41">
        <v>-2.187397411920311E-3</v>
      </c>
      <c r="D48" s="41">
        <f t="shared" si="0"/>
        <v>0.99781260258807969</v>
      </c>
    </row>
    <row r="49" spans="2:4" x14ac:dyDescent="0.25">
      <c r="B49" s="41">
        <v>3.9166666666666665</v>
      </c>
      <c r="C49" s="41">
        <v>-2.0858259077352059E-3</v>
      </c>
      <c r="D49" s="41">
        <f t="shared" si="0"/>
        <v>0.99791417409226479</v>
      </c>
    </row>
    <row r="50" spans="2:4" x14ac:dyDescent="0.25">
      <c r="B50" s="41">
        <v>4</v>
      </c>
      <c r="C50" s="41">
        <v>-1.5875993759418394E-2</v>
      </c>
      <c r="D50" s="41">
        <f t="shared" si="0"/>
        <v>0.98412400624058161</v>
      </c>
    </row>
    <row r="51" spans="2:4" x14ac:dyDescent="0.25">
      <c r="B51" s="41">
        <v>4.083333333333333</v>
      </c>
      <c r="C51" s="41">
        <v>-2.281181264549681E-3</v>
      </c>
      <c r="D51" s="41">
        <f t="shared" si="0"/>
        <v>0.99771881873545032</v>
      </c>
    </row>
    <row r="52" spans="2:4" x14ac:dyDescent="0.25">
      <c r="B52" s="41">
        <v>4.166666666666667</v>
      </c>
      <c r="C52" s="41">
        <v>-2.1759359905056952E-3</v>
      </c>
      <c r="D52" s="41">
        <f t="shared" si="0"/>
        <v>0.9978240640094943</v>
      </c>
    </row>
    <row r="53" spans="2:4" x14ac:dyDescent="0.25">
      <c r="B53" s="41">
        <v>4.25</v>
      </c>
      <c r="C53" s="41">
        <v>-2.0748076173153773E-3</v>
      </c>
      <c r="D53" s="41">
        <f t="shared" si="0"/>
        <v>0.99792519238268462</v>
      </c>
    </row>
    <row r="54" spans="2:4" x14ac:dyDescent="0.25">
      <c r="B54" s="41">
        <v>4.333333333333333</v>
      </c>
      <c r="C54" s="41">
        <v>-1.9775344166745867E-3</v>
      </c>
      <c r="D54" s="41">
        <f t="shared" si="0"/>
        <v>0.99802246558332541</v>
      </c>
    </row>
    <row r="55" spans="2:4" x14ac:dyDescent="0.25">
      <c r="B55" s="41">
        <v>4.416666666666667</v>
      </c>
      <c r="C55" s="41">
        <v>-1.8838773851980184E-3</v>
      </c>
      <c r="D55" s="41">
        <f t="shared" si="0"/>
        <v>0.99811612261480198</v>
      </c>
    </row>
    <row r="56" spans="2:4" x14ac:dyDescent="0.25">
      <c r="B56" s="41">
        <v>4.5</v>
      </c>
      <c r="C56" s="41">
        <v>-1.7936177683497423E-3</v>
      </c>
      <c r="D56" s="41">
        <f t="shared" si="0"/>
        <v>0.99820638223165026</v>
      </c>
    </row>
    <row r="57" spans="2:4" x14ac:dyDescent="0.25">
      <c r="B57" s="41">
        <v>4.583333333333333</v>
      </c>
      <c r="C57" s="41">
        <v>-1.7065549063928209E-3</v>
      </c>
      <c r="D57" s="41">
        <f t="shared" si="0"/>
        <v>0.99829344509360718</v>
      </c>
    </row>
    <row r="58" spans="2:4" x14ac:dyDescent="0.25">
      <c r="B58" s="41">
        <v>4.666666666666667</v>
      </c>
      <c r="C58" s="41">
        <v>-1.6225043539646045E-3</v>
      </c>
      <c r="D58" s="41">
        <f t="shared" si="0"/>
        <v>0.9983774956460354</v>
      </c>
    </row>
    <row r="59" spans="2:4" x14ac:dyDescent="0.25">
      <c r="B59" s="41">
        <v>4.75</v>
      </c>
      <c r="C59" s="41">
        <v>-1.5412962331594615E-3</v>
      </c>
      <c r="D59" s="41">
        <f t="shared" si="0"/>
        <v>0.99845870376684054</v>
      </c>
    </row>
    <row r="60" spans="2:4" x14ac:dyDescent="0.25">
      <c r="B60" s="41">
        <v>4.833333333333333</v>
      </c>
      <c r="C60" s="41">
        <v>-1.46277378659454E-3</v>
      </c>
      <c r="D60" s="41">
        <f t="shared" si="0"/>
        <v>0.99853722621340546</v>
      </c>
    </row>
    <row r="61" spans="2:4" x14ac:dyDescent="0.25">
      <c r="B61" s="41">
        <v>4.916666666666667</v>
      </c>
      <c r="C61" s="41">
        <v>-1.3867921023472674E-3</v>
      </c>
      <c r="D61" s="41">
        <f t="shared" si="0"/>
        <v>0.99861320789765273</v>
      </c>
    </row>
    <row r="62" spans="2:4" x14ac:dyDescent="0.25">
      <c r="B62" s="41">
        <v>5</v>
      </c>
      <c r="C62" s="41">
        <v>-1.7264113042309459E-2</v>
      </c>
      <c r="D62" s="41">
        <f t="shared" si="0"/>
        <v>0.98273588695769054</v>
      </c>
    </row>
    <row r="63" spans="2:4" x14ac:dyDescent="0.25">
      <c r="B63" s="41">
        <v>5.083333333333333</v>
      </c>
      <c r="C63" s="41">
        <v>-1.5515566029833394E-3</v>
      </c>
      <c r="D63" s="41">
        <f t="shared" si="0"/>
        <v>0.99844844339701666</v>
      </c>
    </row>
    <row r="64" spans="2:4" x14ac:dyDescent="0.25">
      <c r="B64" s="41">
        <v>5.166666666666667</v>
      </c>
      <c r="C64" s="41">
        <v>-1.472698098300862E-3</v>
      </c>
      <c r="D64" s="41">
        <f t="shared" si="0"/>
        <v>0.99852730190169914</v>
      </c>
    </row>
    <row r="65" spans="2:4" x14ac:dyDescent="0.25">
      <c r="B65" s="41">
        <v>5.25</v>
      </c>
      <c r="C65" s="41">
        <v>-1.3963983171354499E-3</v>
      </c>
      <c r="D65" s="41">
        <f t="shared" si="0"/>
        <v>0.99860360168286455</v>
      </c>
    </row>
    <row r="66" spans="2:4" x14ac:dyDescent="0.25">
      <c r="B66" s="41">
        <v>5.333333333333333</v>
      </c>
      <c r="C66" s="41">
        <v>-1.322521750077188E-3</v>
      </c>
      <c r="D66" s="41">
        <f t="shared" si="0"/>
        <v>0.99867747824992281</v>
      </c>
    </row>
    <row r="67" spans="2:4" x14ac:dyDescent="0.25">
      <c r="B67" s="41">
        <v>5.416666666666667</v>
      </c>
      <c r="C67" s="41">
        <v>-1.2509427294171704E-3</v>
      </c>
      <c r="D67" s="41">
        <f t="shared" si="0"/>
        <v>0.99874905727058283</v>
      </c>
    </row>
    <row r="68" spans="2:4" x14ac:dyDescent="0.25">
      <c r="B68" s="41">
        <v>5.5</v>
      </c>
      <c r="C68" s="41">
        <v>-1.1815445286439408E-3</v>
      </c>
      <c r="D68" s="41">
        <f t="shared" ref="D68:D131" si="1">1+C68</f>
        <v>0.99881845547135606</v>
      </c>
    </row>
    <row r="69" spans="2:4" x14ac:dyDescent="0.25">
      <c r="B69" s="41">
        <v>5.583333333333333</v>
      </c>
      <c r="C69" s="41">
        <v>-1.1142185606390909E-3</v>
      </c>
      <c r="D69" s="41">
        <f t="shared" si="1"/>
        <v>0.99888578143936091</v>
      </c>
    </row>
    <row r="70" spans="2:4" x14ac:dyDescent="0.25">
      <c r="B70" s="41">
        <v>5.666666666666667</v>
      </c>
      <c r="C70" s="41">
        <v>-1.0488636620651359E-3</v>
      </c>
      <c r="D70" s="41">
        <f t="shared" si="1"/>
        <v>0.99895113633793486</v>
      </c>
    </row>
    <row r="71" spans="2:4" x14ac:dyDescent="0.25">
      <c r="B71" s="41">
        <v>5.75</v>
      </c>
      <c r="C71" s="41">
        <v>-9.8538545318982429E-4</v>
      </c>
      <c r="D71" s="41">
        <f t="shared" si="1"/>
        <v>0.99901461454681018</v>
      </c>
    </row>
    <row r="72" spans="2:4" x14ac:dyDescent="0.25">
      <c r="B72" s="41">
        <v>5.833333333333333</v>
      </c>
      <c r="C72" s="41">
        <v>-9.2369576390649577E-4</v>
      </c>
      <c r="D72" s="41">
        <f t="shared" si="1"/>
        <v>0.9990763042360935</v>
      </c>
    </row>
    <row r="73" spans="2:4" x14ac:dyDescent="0.25">
      <c r="B73" s="41">
        <v>5.916666666666667</v>
      </c>
      <c r="C73" s="41">
        <v>-8.6371211804880943E-4</v>
      </c>
      <c r="D73" s="41">
        <f t="shared" si="1"/>
        <v>0.99913628788195119</v>
      </c>
    </row>
    <row r="74" spans="2:4" x14ac:dyDescent="0.25">
      <c r="B74" s="41">
        <v>6</v>
      </c>
      <c r="C74" s="41">
        <v>-1.8460598969672226E-2</v>
      </c>
      <c r="D74" s="41">
        <f t="shared" si="1"/>
        <v>0.98153940103032777</v>
      </c>
    </row>
    <row r="75" spans="2:4" x14ac:dyDescent="0.25">
      <c r="B75" s="41">
        <v>6.083333333333333</v>
      </c>
      <c r="C75" s="41">
        <v>-1.0017200744422139E-3</v>
      </c>
      <c r="D75" s="41">
        <f t="shared" si="1"/>
        <v>0.99899827992555779</v>
      </c>
    </row>
    <row r="76" spans="2:4" x14ac:dyDescent="0.25">
      <c r="B76" s="41">
        <v>6.166666666666667</v>
      </c>
      <c r="C76" s="41">
        <v>-9.3957336308725381E-4</v>
      </c>
      <c r="D76" s="41">
        <f t="shared" si="1"/>
        <v>0.99906042663691275</v>
      </c>
    </row>
    <row r="77" spans="2:4" x14ac:dyDescent="0.25">
      <c r="B77" s="41">
        <v>6.25</v>
      </c>
      <c r="C77" s="41">
        <v>-8.7915362541801656E-4</v>
      </c>
      <c r="D77" s="41">
        <f t="shared" si="1"/>
        <v>0.99912084637458198</v>
      </c>
    </row>
    <row r="78" spans="2:4" x14ac:dyDescent="0.25">
      <c r="B78" s="41">
        <v>6.333333333333333</v>
      </c>
      <c r="C78" s="41">
        <v>-8.2038229677694474E-4</v>
      </c>
      <c r="D78" s="41">
        <f t="shared" si="1"/>
        <v>0.99917961770322306</v>
      </c>
    </row>
    <row r="79" spans="2:4" x14ac:dyDescent="0.25">
      <c r="B79" s="41">
        <v>6.416666666666667</v>
      </c>
      <c r="C79" s="41">
        <v>-7.6318572815337049E-4</v>
      </c>
      <c r="D79" s="41">
        <f t="shared" si="1"/>
        <v>0.99923681427184663</v>
      </c>
    </row>
    <row r="80" spans="2:4" x14ac:dyDescent="0.25">
      <c r="B80" s="41">
        <v>6.5</v>
      </c>
      <c r="C80" s="41">
        <v>-7.0749479764375955E-4</v>
      </c>
      <c r="D80" s="41">
        <f t="shared" si="1"/>
        <v>0.99929250520235624</v>
      </c>
    </row>
    <row r="81" spans="2:4" x14ac:dyDescent="0.25">
      <c r="B81" s="41">
        <v>6.583333333333333</v>
      </c>
      <c r="C81" s="41">
        <v>-6.5324455878001952E-4</v>
      </c>
      <c r="D81" s="41">
        <f t="shared" si="1"/>
        <v>0.99934675544121998</v>
      </c>
    </row>
    <row r="82" spans="2:4" x14ac:dyDescent="0.25">
      <c r="B82" s="41">
        <v>6.666666666666667</v>
      </c>
      <c r="C82" s="41">
        <v>-6.0037392166201187E-4</v>
      </c>
      <c r="D82" s="41">
        <f t="shared" si="1"/>
        <v>0.99939962607833799</v>
      </c>
    </row>
    <row r="83" spans="2:4" x14ac:dyDescent="0.25">
      <c r="B83" s="41">
        <v>6.75</v>
      </c>
      <c r="C83" s="41">
        <v>-5.4882536340916666E-4</v>
      </c>
      <c r="D83" s="41">
        <f t="shared" si="1"/>
        <v>0.99945117463659083</v>
      </c>
    </row>
    <row r="84" spans="2:4" x14ac:dyDescent="0.25">
      <c r="B84" s="41">
        <v>6.833333333333333</v>
      </c>
      <c r="C84" s="41">
        <v>-4.9854466469034797E-4</v>
      </c>
      <c r="D84" s="41">
        <f t="shared" si="1"/>
        <v>0.99950145533530965</v>
      </c>
    </row>
    <row r="85" spans="2:4" x14ac:dyDescent="0.25">
      <c r="B85" s="41">
        <v>6.916666666666667</v>
      </c>
      <c r="C85" s="41">
        <v>-4.4948066971739475E-4</v>
      </c>
      <c r="D85" s="41">
        <f t="shared" si="1"/>
        <v>0.99955051933028261</v>
      </c>
    </row>
    <row r="86" spans="2:4" x14ac:dyDescent="0.25">
      <c r="B86" s="41">
        <v>7</v>
      </c>
      <c r="C86" s="41">
        <v>-1.9483267362049306E-2</v>
      </c>
      <c r="D86" s="41">
        <f t="shared" si="1"/>
        <v>0.98051673263795069</v>
      </c>
    </row>
    <row r="87" spans="2:4" x14ac:dyDescent="0.25">
      <c r="B87" s="41">
        <v>7.083333333333333</v>
      </c>
      <c r="C87" s="41">
        <v>3.0173136628903752E-3</v>
      </c>
      <c r="D87" s="41">
        <f t="shared" si="1"/>
        <v>1.0030173136628904</v>
      </c>
    </row>
    <row r="88" spans="2:4" x14ac:dyDescent="0.25">
      <c r="B88" s="41">
        <v>7.166666666666667</v>
      </c>
      <c r="C88" s="41">
        <v>3.0240108375820807E-3</v>
      </c>
      <c r="D88" s="41">
        <f t="shared" si="1"/>
        <v>1.0030240108375821</v>
      </c>
    </row>
    <row r="89" spans="2:4" x14ac:dyDescent="0.25">
      <c r="B89" s="41">
        <v>7.25</v>
      </c>
      <c r="C89" s="41">
        <v>3.0306478923554092E-3</v>
      </c>
      <c r="D89" s="41">
        <f t="shared" si="1"/>
        <v>1.0030306478923554</v>
      </c>
    </row>
    <row r="90" spans="2:4" x14ac:dyDescent="0.25">
      <c r="B90" s="41">
        <v>7.333333333333333</v>
      </c>
      <c r="C90" s="41">
        <v>3.0372257214783538E-3</v>
      </c>
      <c r="D90" s="41">
        <f t="shared" si="1"/>
        <v>1.0030372257214784</v>
      </c>
    </row>
    <row r="91" spans="2:4" x14ac:dyDescent="0.25">
      <c r="B91" s="41">
        <v>7.416666666666667</v>
      </c>
      <c r="C91" s="41">
        <v>3.0437452007030519E-3</v>
      </c>
      <c r="D91" s="41">
        <f t="shared" si="1"/>
        <v>1.0030437452007031</v>
      </c>
    </row>
    <row r="92" spans="2:4" x14ac:dyDescent="0.25">
      <c r="B92" s="41">
        <v>7.5</v>
      </c>
      <c r="C92" s="41">
        <v>3.0502071877560599E-3</v>
      </c>
      <c r="D92" s="41">
        <f t="shared" si="1"/>
        <v>1.0030502071877561</v>
      </c>
    </row>
    <row r="93" spans="2:4" x14ac:dyDescent="0.25">
      <c r="B93" s="41">
        <v>7.583333333333333</v>
      </c>
      <c r="C93" s="41">
        <v>3.0566125228175256E-3</v>
      </c>
      <c r="D93" s="41">
        <f t="shared" si="1"/>
        <v>1.0030566125228175</v>
      </c>
    </row>
    <row r="94" spans="2:4" x14ac:dyDescent="0.25">
      <c r="B94" s="41">
        <v>7.666666666666667</v>
      </c>
      <c r="C94" s="41">
        <v>3.0629620289781556E-3</v>
      </c>
      <c r="D94" s="41">
        <f t="shared" si="1"/>
        <v>1.0030629620289782</v>
      </c>
    </row>
    <row r="95" spans="2:4" x14ac:dyDescent="0.25">
      <c r="B95" s="41">
        <v>7.75</v>
      </c>
      <c r="C95" s="41">
        <v>3.0692565126781979E-3</v>
      </c>
      <c r="D95" s="41">
        <f t="shared" si="1"/>
        <v>1.0030692565126782</v>
      </c>
    </row>
    <row r="96" spans="2:4" x14ac:dyDescent="0.25">
      <c r="B96" s="41">
        <v>7.833333333333333</v>
      </c>
      <c r="C96" s="41">
        <v>3.0754967641384301E-3</v>
      </c>
      <c r="D96" s="41">
        <f t="shared" si="1"/>
        <v>1.0030754967641384</v>
      </c>
    </row>
    <row r="97" spans="2:4" x14ac:dyDescent="0.25">
      <c r="B97" s="41">
        <v>7.916666666666667</v>
      </c>
      <c r="C97" s="41">
        <v>3.0816835577935908E-3</v>
      </c>
      <c r="D97" s="41">
        <f t="shared" si="1"/>
        <v>1.0030816835577936</v>
      </c>
    </row>
    <row r="98" spans="2:4" x14ac:dyDescent="0.25">
      <c r="B98" s="41">
        <v>8</v>
      </c>
      <c r="C98" s="41">
        <v>-1.4479019997876708E-2</v>
      </c>
      <c r="D98" s="41">
        <f t="shared" si="1"/>
        <v>0.98552098000212329</v>
      </c>
    </row>
    <row r="99" spans="2:4" x14ac:dyDescent="0.25">
      <c r="B99" s="41">
        <v>8.0833333333333339</v>
      </c>
      <c r="C99" s="41">
        <v>3.3241980596889764E-3</v>
      </c>
      <c r="D99" s="41">
        <f t="shared" si="1"/>
        <v>1.003324198059689</v>
      </c>
    </row>
    <row r="100" spans="2:4" x14ac:dyDescent="0.25">
      <c r="B100" s="41">
        <v>8.1666666666666661</v>
      </c>
      <c r="C100" s="41">
        <v>3.3255162882304123E-3</v>
      </c>
      <c r="D100" s="41">
        <f t="shared" si="1"/>
        <v>1.0033255162882304</v>
      </c>
    </row>
    <row r="101" spans="2:4" x14ac:dyDescent="0.25">
      <c r="B101" s="41">
        <v>8.25</v>
      </c>
      <c r="C101" s="41">
        <v>3.32682924675054E-3</v>
      </c>
      <c r="D101" s="41">
        <f t="shared" si="1"/>
        <v>1.0033268292467505</v>
      </c>
    </row>
    <row r="102" spans="2:4" x14ac:dyDescent="0.25">
      <c r="B102" s="41">
        <v>8.3333333333333339</v>
      </c>
      <c r="C102" s="41">
        <v>3.3281369702711228E-3</v>
      </c>
      <c r="D102" s="41">
        <f t="shared" si="1"/>
        <v>1.0033281369702711</v>
      </c>
    </row>
    <row r="103" spans="2:4" x14ac:dyDescent="0.25">
      <c r="B103" s="41">
        <v>8.4166666666666661</v>
      </c>
      <c r="C103" s="41">
        <v>3.329439493496178E-3</v>
      </c>
      <c r="D103" s="41">
        <f t="shared" si="1"/>
        <v>1.0033294394934962</v>
      </c>
    </row>
    <row r="104" spans="2:4" x14ac:dyDescent="0.25">
      <c r="B104" s="41">
        <v>8.5</v>
      </c>
      <c r="C104" s="41">
        <v>3.3307368507948798E-3</v>
      </c>
      <c r="D104" s="41">
        <f t="shared" si="1"/>
        <v>1.0033307368507949</v>
      </c>
    </row>
    <row r="105" spans="2:4" x14ac:dyDescent="0.25">
      <c r="B105" s="41">
        <v>8.5833333333333339</v>
      </c>
      <c r="C105" s="41">
        <v>3.3320290762315352E-3</v>
      </c>
      <c r="D105" s="41">
        <f t="shared" si="1"/>
        <v>1.0033320290762315</v>
      </c>
    </row>
    <row r="106" spans="2:4" x14ac:dyDescent="0.25">
      <c r="B106" s="41">
        <v>8.6666666666666661</v>
      </c>
      <c r="C106" s="41">
        <v>3.3333162035507069E-3</v>
      </c>
      <c r="D106" s="41">
        <f t="shared" si="1"/>
        <v>1.0033333162035507</v>
      </c>
    </row>
    <row r="107" spans="2:4" x14ac:dyDescent="0.25">
      <c r="B107" s="41">
        <v>8.75</v>
      </c>
      <c r="C107" s="41">
        <v>3.3345982661892037E-3</v>
      </c>
      <c r="D107" s="41">
        <f t="shared" si="1"/>
        <v>1.0033345982661892</v>
      </c>
    </row>
    <row r="108" spans="2:4" x14ac:dyDescent="0.25">
      <c r="B108" s="41">
        <v>8.8333333333333339</v>
      </c>
      <c r="C108" s="41">
        <v>3.3358752972727501E-3</v>
      </c>
      <c r="D108" s="41">
        <f t="shared" si="1"/>
        <v>1.0033358752972728</v>
      </c>
    </row>
    <row r="109" spans="2:4" x14ac:dyDescent="0.25">
      <c r="B109" s="41">
        <v>8.9166666666666661</v>
      </c>
      <c r="C109" s="41">
        <v>3.3371473296404108E-3</v>
      </c>
      <c r="D109" s="41">
        <f t="shared" si="1"/>
        <v>1.0033371473296404</v>
      </c>
    </row>
    <row r="110" spans="2:4" x14ac:dyDescent="0.25">
      <c r="B110" s="41">
        <v>9</v>
      </c>
      <c r="C110" s="41">
        <v>-1.2321437984876282E-2</v>
      </c>
      <c r="D110" s="41">
        <f t="shared" si="1"/>
        <v>0.98767856201512372</v>
      </c>
    </row>
    <row r="111" spans="2:4" x14ac:dyDescent="0.25">
      <c r="B111" s="41">
        <v>9.0833333333333339</v>
      </c>
      <c r="C111" s="41">
        <v>2.8332620400672859E-3</v>
      </c>
      <c r="D111" s="41">
        <f t="shared" si="1"/>
        <v>1.0028332620400673</v>
      </c>
    </row>
    <row r="112" spans="2:4" x14ac:dyDescent="0.25">
      <c r="B112" s="41">
        <v>9.1666666666666661</v>
      </c>
      <c r="C112" s="41">
        <v>2.8336979232481685E-3</v>
      </c>
      <c r="D112" s="41">
        <f t="shared" si="1"/>
        <v>1.0028336979232482</v>
      </c>
    </row>
    <row r="113" spans="2:4" x14ac:dyDescent="0.25">
      <c r="B113" s="41">
        <v>9.25</v>
      </c>
      <c r="C113" s="41">
        <v>2.8341327951244555E-3</v>
      </c>
      <c r="D113" s="41">
        <f t="shared" si="1"/>
        <v>1.0028341327951245</v>
      </c>
    </row>
    <row r="114" spans="2:4" x14ac:dyDescent="0.25">
      <c r="B114" s="41">
        <v>9.3333333333333339</v>
      </c>
      <c r="C114" s="41">
        <v>2.8345666596016894E-3</v>
      </c>
      <c r="D114" s="41">
        <f t="shared" si="1"/>
        <v>1.0028345666596017</v>
      </c>
    </row>
    <row r="115" spans="2:4" x14ac:dyDescent="0.25">
      <c r="B115" s="41">
        <v>9.4166666666666661</v>
      </c>
      <c r="C115" s="41">
        <v>2.8349995205605438E-3</v>
      </c>
      <c r="D115" s="41">
        <f t="shared" si="1"/>
        <v>1.0028349995205605</v>
      </c>
    </row>
    <row r="116" spans="2:4" x14ac:dyDescent="0.25">
      <c r="B116" s="41">
        <v>9.5</v>
      </c>
      <c r="C116" s="41">
        <v>2.8354313818659271E-3</v>
      </c>
      <c r="D116" s="41">
        <f t="shared" si="1"/>
        <v>1.0028354313818659</v>
      </c>
    </row>
    <row r="117" spans="2:4" x14ac:dyDescent="0.25">
      <c r="B117" s="41">
        <v>9.5833333333333339</v>
      </c>
      <c r="C117" s="41">
        <v>2.8358622473620976E-3</v>
      </c>
      <c r="D117" s="41">
        <f t="shared" si="1"/>
        <v>1.0028358622473621</v>
      </c>
    </row>
    <row r="118" spans="2:4" x14ac:dyDescent="0.25">
      <c r="B118" s="41">
        <v>9.6666666666666661</v>
      </c>
      <c r="C118" s="41">
        <v>2.836292120861561E-3</v>
      </c>
      <c r="D118" s="41">
        <f t="shared" si="1"/>
        <v>1.0028362921208616</v>
      </c>
    </row>
    <row r="119" spans="2:4" x14ac:dyDescent="0.25">
      <c r="B119" s="41">
        <v>9.75</v>
      </c>
      <c r="C119" s="41">
        <v>2.836721006180376E-3</v>
      </c>
      <c r="D119" s="41">
        <f t="shared" si="1"/>
        <v>1.0028367210061804</v>
      </c>
    </row>
    <row r="120" spans="2:4" x14ac:dyDescent="0.25">
      <c r="B120" s="41">
        <v>9.8333333333333339</v>
      </c>
      <c r="C120" s="41">
        <v>2.8371489070853073E-3</v>
      </c>
      <c r="D120" s="41">
        <f t="shared" si="1"/>
        <v>1.0028371489070853</v>
      </c>
    </row>
    <row r="121" spans="2:4" x14ac:dyDescent="0.25">
      <c r="B121" s="41">
        <v>9.9166666666666661</v>
      </c>
      <c r="C121" s="41">
        <v>2.8375758273397889E-3</v>
      </c>
      <c r="D121" s="41">
        <f t="shared" si="1"/>
        <v>1.0028375758273398</v>
      </c>
    </row>
    <row r="122" spans="2:4" x14ac:dyDescent="0.25">
      <c r="B122" s="41">
        <v>10</v>
      </c>
      <c r="C122" s="41">
        <v>2.8380017706881588E-3</v>
      </c>
      <c r="D122" s="41">
        <f t="shared" si="1"/>
        <v>1.0028380017706882</v>
      </c>
    </row>
    <row r="123" spans="2:4" x14ac:dyDescent="0.25">
      <c r="B123" s="41">
        <v>10.083333333333334</v>
      </c>
      <c r="C123" s="41">
        <v>2.2895562791585E-3</v>
      </c>
      <c r="D123" s="41">
        <f t="shared" si="1"/>
        <v>1.0022895562791585</v>
      </c>
    </row>
    <row r="124" spans="2:4" x14ac:dyDescent="0.25">
      <c r="B124" s="41">
        <v>10.166666666666666</v>
      </c>
      <c r="C124" s="41">
        <v>2.2897607853946678E-3</v>
      </c>
      <c r="D124" s="41">
        <f t="shared" si="1"/>
        <v>1.0022897607853947</v>
      </c>
    </row>
    <row r="125" spans="2:4" x14ac:dyDescent="0.25">
      <c r="B125" s="41">
        <v>10.25</v>
      </c>
      <c r="C125" s="41">
        <v>2.2899649677816658E-3</v>
      </c>
      <c r="D125" s="41">
        <f t="shared" si="1"/>
        <v>1.0022899649677817</v>
      </c>
    </row>
    <row r="126" spans="2:4" x14ac:dyDescent="0.25">
      <c r="B126" s="41">
        <v>10.333333333333334</v>
      </c>
      <c r="C126" s="41">
        <v>2.2901688271725895E-3</v>
      </c>
      <c r="D126" s="41">
        <f t="shared" si="1"/>
        <v>1.0022901688271726</v>
      </c>
    </row>
    <row r="127" spans="2:4" x14ac:dyDescent="0.25">
      <c r="B127" s="41">
        <v>10.416666666666666</v>
      </c>
      <c r="C127" s="41">
        <v>2.2903723644120966E-3</v>
      </c>
      <c r="D127" s="41">
        <f t="shared" si="1"/>
        <v>1.0022903723644121</v>
      </c>
    </row>
    <row r="128" spans="2:4" x14ac:dyDescent="0.25">
      <c r="B128" s="41">
        <v>10.5</v>
      </c>
      <c r="C128" s="41">
        <v>2.290575580356391E-3</v>
      </c>
      <c r="D128" s="41">
        <f t="shared" si="1"/>
        <v>1.0022905755803564</v>
      </c>
    </row>
    <row r="129" spans="2:4" x14ac:dyDescent="0.25">
      <c r="B129" s="41">
        <v>10.583333333333334</v>
      </c>
      <c r="C129" s="41">
        <v>2.2907784758401384E-3</v>
      </c>
      <c r="D129" s="41">
        <f t="shared" si="1"/>
        <v>1.0022907784758401</v>
      </c>
    </row>
    <row r="130" spans="2:4" x14ac:dyDescent="0.25">
      <c r="B130" s="41">
        <v>10.666666666666666</v>
      </c>
      <c r="C130" s="41">
        <v>2.2909810517126594E-3</v>
      </c>
      <c r="D130" s="41">
        <f t="shared" si="1"/>
        <v>1.0022909810517127</v>
      </c>
    </row>
    <row r="131" spans="2:4" x14ac:dyDescent="0.25">
      <c r="B131" s="41">
        <v>10.75</v>
      </c>
      <c r="C131" s="41">
        <v>2.2911833088139488E-3</v>
      </c>
      <c r="D131" s="41">
        <f t="shared" si="1"/>
        <v>1.0022911833088139</v>
      </c>
    </row>
    <row r="132" spans="2:4" x14ac:dyDescent="0.25">
      <c r="B132" s="41">
        <v>10.833333333333334</v>
      </c>
      <c r="C132" s="41">
        <v>2.2913852479671259E-3</v>
      </c>
      <c r="D132" s="41">
        <f t="shared" ref="D132:D195" si="2">1+C132</f>
        <v>1.0022913852479671</v>
      </c>
    </row>
    <row r="133" spans="2:4" x14ac:dyDescent="0.25">
      <c r="B133" s="41">
        <v>10.916666666666666</v>
      </c>
      <c r="C133" s="41">
        <v>2.2915868700190689E-3</v>
      </c>
      <c r="D133" s="41">
        <f t="shared" si="2"/>
        <v>1.0022915868700191</v>
      </c>
    </row>
    <row r="134" spans="2:4" x14ac:dyDescent="0.25">
      <c r="B134" s="41">
        <v>11</v>
      </c>
      <c r="C134" s="41">
        <v>2.2917881757864578E-3</v>
      </c>
      <c r="D134" s="41">
        <f t="shared" si="2"/>
        <v>1.0022917881757865</v>
      </c>
    </row>
    <row r="135" spans="2:4" x14ac:dyDescent="0.25">
      <c r="B135" s="41">
        <v>11.083333333333334</v>
      </c>
      <c r="C135" s="41">
        <v>1.8719317224527021E-3</v>
      </c>
      <c r="D135" s="41">
        <f t="shared" si="2"/>
        <v>1.0018719317224527</v>
      </c>
    </row>
    <row r="136" spans="2:4" x14ac:dyDescent="0.25">
      <c r="B136" s="41">
        <v>11.166666666666666</v>
      </c>
      <c r="C136" s="41">
        <v>1.8720633697419942E-3</v>
      </c>
      <c r="D136" s="41">
        <f t="shared" si="2"/>
        <v>1.001872063369742</v>
      </c>
    </row>
    <row r="137" spans="2:4" x14ac:dyDescent="0.25">
      <c r="B137" s="41">
        <v>11.25</v>
      </c>
      <c r="C137" s="41">
        <v>1.8721948501989605E-3</v>
      </c>
      <c r="D137" s="41">
        <f t="shared" si="2"/>
        <v>1.001872194850199</v>
      </c>
    </row>
    <row r="138" spans="2:4" x14ac:dyDescent="0.25">
      <c r="B138" s="41">
        <v>11.333333333333334</v>
      </c>
      <c r="C138" s="41">
        <v>1.8723261641753197E-3</v>
      </c>
      <c r="D138" s="41">
        <f t="shared" si="2"/>
        <v>1.0018723261641753</v>
      </c>
    </row>
    <row r="139" spans="2:4" x14ac:dyDescent="0.25">
      <c r="B139" s="41">
        <v>11.416666666666666</v>
      </c>
      <c r="C139" s="41">
        <v>1.8724573120318944E-3</v>
      </c>
      <c r="D139" s="41">
        <f t="shared" si="2"/>
        <v>1.0018724573120319</v>
      </c>
    </row>
    <row r="140" spans="2:4" x14ac:dyDescent="0.25">
      <c r="B140" s="41">
        <v>11.5</v>
      </c>
      <c r="C140" s="41">
        <v>1.8725882941086347E-3</v>
      </c>
      <c r="D140" s="41">
        <f t="shared" si="2"/>
        <v>1.0018725882941086</v>
      </c>
    </row>
    <row r="141" spans="2:4" x14ac:dyDescent="0.25">
      <c r="B141" s="41">
        <v>11.583333333333334</v>
      </c>
      <c r="C141" s="41">
        <v>1.8727191107557051E-3</v>
      </c>
      <c r="D141" s="41">
        <f t="shared" si="2"/>
        <v>1.0018727191107557</v>
      </c>
    </row>
    <row r="142" spans="2:4" x14ac:dyDescent="0.25">
      <c r="B142" s="41">
        <v>11.666666666666666</v>
      </c>
      <c r="C142" s="41">
        <v>1.8728497623297091E-3</v>
      </c>
      <c r="D142" s="41">
        <f t="shared" si="2"/>
        <v>1.0018728497623297</v>
      </c>
    </row>
    <row r="143" spans="2:4" x14ac:dyDescent="0.25">
      <c r="B143" s="41">
        <v>11.75</v>
      </c>
      <c r="C143" s="41">
        <v>1.8729802491652681E-3</v>
      </c>
      <c r="D143" s="41">
        <f t="shared" si="2"/>
        <v>1.0018729802491653</v>
      </c>
    </row>
    <row r="144" spans="2:4" x14ac:dyDescent="0.25">
      <c r="B144" s="41">
        <v>11.833333333333334</v>
      </c>
      <c r="C144" s="41">
        <v>1.873110571616099E-3</v>
      </c>
      <c r="D144" s="41">
        <f t="shared" si="2"/>
        <v>1.0018731105716161</v>
      </c>
    </row>
    <row r="145" spans="2:4" x14ac:dyDescent="0.25">
      <c r="B145" s="41">
        <v>11.916666666666666</v>
      </c>
      <c r="C145" s="41">
        <v>1.87324073002193E-3</v>
      </c>
      <c r="D145" s="41">
        <f t="shared" si="2"/>
        <v>1.0018732407300219</v>
      </c>
    </row>
    <row r="146" spans="2:4" x14ac:dyDescent="0.25">
      <c r="B146" s="41">
        <v>12</v>
      </c>
      <c r="C146" s="41">
        <v>1.8733707247358122E-3</v>
      </c>
      <c r="D146" s="41">
        <f t="shared" si="2"/>
        <v>1.0018733707247358</v>
      </c>
    </row>
    <row r="147" spans="2:4" x14ac:dyDescent="0.25">
      <c r="B147" s="41">
        <v>12.083333333333334</v>
      </c>
      <c r="C147" s="41">
        <v>1.2753869155872621E-3</v>
      </c>
      <c r="D147" s="41">
        <f t="shared" si="2"/>
        <v>1.0012753869155873</v>
      </c>
    </row>
    <row r="148" spans="2:4" x14ac:dyDescent="0.25">
      <c r="B148" s="41">
        <v>12.166666666666666</v>
      </c>
      <c r="C148" s="41">
        <v>1.2754678398889663E-3</v>
      </c>
      <c r="D148" s="41">
        <f t="shared" si="2"/>
        <v>1.001275467839889</v>
      </c>
    </row>
    <row r="149" spans="2:4" x14ac:dyDescent="0.25">
      <c r="B149" s="41">
        <v>12.25</v>
      </c>
      <c r="C149" s="41">
        <v>1.2755486839446384E-3</v>
      </c>
      <c r="D149" s="41">
        <f t="shared" si="2"/>
        <v>1.0012755486839446</v>
      </c>
    </row>
    <row r="150" spans="2:4" x14ac:dyDescent="0.25">
      <c r="B150" s="41">
        <v>12.333333333333334</v>
      </c>
      <c r="C150" s="41">
        <v>1.2756294478799557E-3</v>
      </c>
      <c r="D150" s="41">
        <f t="shared" si="2"/>
        <v>1.00127562944788</v>
      </c>
    </row>
    <row r="151" spans="2:4" x14ac:dyDescent="0.25">
      <c r="B151" s="41">
        <v>12.416666666666666</v>
      </c>
      <c r="C151" s="41">
        <v>1.2757101318345843E-3</v>
      </c>
      <c r="D151" s="41">
        <f t="shared" si="2"/>
        <v>1.0012757101318346</v>
      </c>
    </row>
    <row r="152" spans="2:4" x14ac:dyDescent="0.25">
      <c r="B152" s="41">
        <v>12.5</v>
      </c>
      <c r="C152" s="41">
        <v>1.2757907359415288E-3</v>
      </c>
      <c r="D152" s="41">
        <f t="shared" si="2"/>
        <v>1.0012757907359415</v>
      </c>
    </row>
    <row r="153" spans="2:4" x14ac:dyDescent="0.25">
      <c r="B153" s="41">
        <v>12.583333333333334</v>
      </c>
      <c r="C153" s="41">
        <v>1.2758712603220257E-3</v>
      </c>
      <c r="D153" s="41">
        <f t="shared" si="2"/>
        <v>1.001275871260322</v>
      </c>
    </row>
    <row r="154" spans="2:4" x14ac:dyDescent="0.25">
      <c r="B154" s="41">
        <v>12.666666666666666</v>
      </c>
      <c r="C154" s="41">
        <v>1.2759517051175173E-3</v>
      </c>
      <c r="D154" s="41">
        <f t="shared" si="2"/>
        <v>1.0012759517051175</v>
      </c>
    </row>
    <row r="155" spans="2:4" x14ac:dyDescent="0.25">
      <c r="B155" s="41">
        <v>12.75</v>
      </c>
      <c r="C155" s="41">
        <v>1.2760320704565675E-3</v>
      </c>
      <c r="D155" s="41">
        <f t="shared" si="2"/>
        <v>1.0012760320704566</v>
      </c>
    </row>
    <row r="156" spans="2:4" x14ac:dyDescent="0.25">
      <c r="B156" s="41">
        <v>12.833333333333334</v>
      </c>
      <c r="C156" s="41">
        <v>1.2761123564655197E-3</v>
      </c>
      <c r="D156" s="41">
        <f t="shared" si="2"/>
        <v>1.0012761123564655</v>
      </c>
    </row>
    <row r="157" spans="2:4" x14ac:dyDescent="0.25">
      <c r="B157" s="41">
        <v>12.916666666666666</v>
      </c>
      <c r="C157" s="41">
        <v>1.2761925632811533E-3</v>
      </c>
      <c r="D157" s="41">
        <f t="shared" si="2"/>
        <v>1.0012761925632812</v>
      </c>
    </row>
    <row r="158" spans="2:4" x14ac:dyDescent="0.25">
      <c r="B158" s="41">
        <v>13</v>
      </c>
      <c r="C158" s="41">
        <v>1.2762726910304778E-3</v>
      </c>
      <c r="D158" s="41">
        <f t="shared" si="2"/>
        <v>1.0012762726910305</v>
      </c>
    </row>
    <row r="159" spans="2:4" x14ac:dyDescent="0.25">
      <c r="B159" s="41">
        <v>13.083333333333334</v>
      </c>
      <c r="C159" s="41">
        <v>1.276352739841391E-3</v>
      </c>
      <c r="D159" s="41">
        <f t="shared" si="2"/>
        <v>1.0012763527398414</v>
      </c>
    </row>
    <row r="160" spans="2:4" x14ac:dyDescent="0.25">
      <c r="B160" s="41">
        <v>13.166666666666666</v>
      </c>
      <c r="C160" s="41">
        <v>1.2764327098464534E-3</v>
      </c>
      <c r="D160" s="41">
        <f t="shared" si="2"/>
        <v>1.0012764327098465</v>
      </c>
    </row>
    <row r="161" spans="2:4" x14ac:dyDescent="0.25">
      <c r="B161" s="41">
        <v>13.25</v>
      </c>
      <c r="C161" s="41">
        <v>1.276512601174673E-3</v>
      </c>
      <c r="D161" s="41">
        <f t="shared" si="2"/>
        <v>1.0012765126011747</v>
      </c>
    </row>
    <row r="162" spans="2:4" x14ac:dyDescent="0.25">
      <c r="B162" s="41">
        <v>13.333333333333334</v>
      </c>
      <c r="C162" s="41">
        <v>1.2765924139528373E-3</v>
      </c>
      <c r="D162" s="41">
        <f t="shared" si="2"/>
        <v>1.0012765924139528</v>
      </c>
    </row>
    <row r="163" spans="2:4" x14ac:dyDescent="0.25">
      <c r="B163" s="41">
        <v>13.416666666666666</v>
      </c>
      <c r="C163" s="41">
        <v>1.2766721483128407E-3</v>
      </c>
      <c r="D163" s="41">
        <f t="shared" si="2"/>
        <v>1.0012766721483128</v>
      </c>
    </row>
    <row r="164" spans="2:4" x14ac:dyDescent="0.25">
      <c r="B164" s="41">
        <v>13.5</v>
      </c>
      <c r="C164" s="41">
        <v>1.2767518043774739E-3</v>
      </c>
      <c r="D164" s="41">
        <f t="shared" si="2"/>
        <v>1.0012767518043775</v>
      </c>
    </row>
    <row r="165" spans="2:4" x14ac:dyDescent="0.25">
      <c r="B165" s="41">
        <v>13.583333333333334</v>
      </c>
      <c r="C165" s="41">
        <v>1.2768313822821842E-3</v>
      </c>
      <c r="D165" s="41">
        <f t="shared" si="2"/>
        <v>1.0012768313822822</v>
      </c>
    </row>
    <row r="166" spans="2:4" x14ac:dyDescent="0.25">
      <c r="B166" s="41">
        <v>13.666666666666666</v>
      </c>
      <c r="C166" s="41">
        <v>1.2769108821499842E-3</v>
      </c>
      <c r="D166" s="41">
        <f t="shared" si="2"/>
        <v>1.00127691088215</v>
      </c>
    </row>
    <row r="167" spans="2:4" x14ac:dyDescent="0.25">
      <c r="B167" s="41">
        <v>13.75</v>
      </c>
      <c r="C167" s="41">
        <v>1.2769903041085495E-3</v>
      </c>
      <c r="D167" s="41">
        <f t="shared" si="2"/>
        <v>1.0012769903041085</v>
      </c>
    </row>
    <row r="168" spans="2:4" x14ac:dyDescent="0.25">
      <c r="B168" s="41">
        <v>13.833333333333334</v>
      </c>
      <c r="C168" s="41">
        <v>1.2770696482868882E-3</v>
      </c>
      <c r="D168" s="41">
        <f t="shared" si="2"/>
        <v>1.0012770696482869</v>
      </c>
    </row>
    <row r="169" spans="2:4" x14ac:dyDescent="0.25">
      <c r="B169" s="41">
        <v>13.916666666666666</v>
      </c>
      <c r="C169" s="41">
        <v>1.2771489148080128E-3</v>
      </c>
      <c r="D169" s="41">
        <f t="shared" si="2"/>
        <v>1.001277148914808</v>
      </c>
    </row>
    <row r="170" spans="2:4" x14ac:dyDescent="0.25">
      <c r="B170" s="41">
        <v>14</v>
      </c>
      <c r="C170" s="41">
        <v>1.2772281038033739E-3</v>
      </c>
      <c r="D170" s="41">
        <f t="shared" si="2"/>
        <v>1.0012772281038034</v>
      </c>
    </row>
    <row r="171" spans="2:4" x14ac:dyDescent="0.25">
      <c r="B171" s="41">
        <v>14.083333333333334</v>
      </c>
      <c r="C171" s="41">
        <v>1.2773072153979825E-3</v>
      </c>
      <c r="D171" s="41">
        <f t="shared" si="2"/>
        <v>1.001277307215398</v>
      </c>
    </row>
    <row r="172" spans="2:4" x14ac:dyDescent="0.25">
      <c r="B172" s="41">
        <v>14.166666666666666</v>
      </c>
      <c r="C172" s="41">
        <v>1.2773862497172939E-3</v>
      </c>
      <c r="D172" s="41">
        <f t="shared" si="2"/>
        <v>1.0012773862497173</v>
      </c>
    </row>
    <row r="173" spans="2:4" x14ac:dyDescent="0.25">
      <c r="B173" s="41">
        <v>14.25</v>
      </c>
      <c r="C173" s="41">
        <v>1.2774652068829884E-3</v>
      </c>
      <c r="D173" s="41">
        <f t="shared" si="2"/>
        <v>1.001277465206883</v>
      </c>
    </row>
    <row r="174" spans="2:4" x14ac:dyDescent="0.25">
      <c r="B174" s="41">
        <v>14.333333333333334</v>
      </c>
      <c r="C174" s="41">
        <v>1.2775440870280708E-3</v>
      </c>
      <c r="D174" s="41">
        <f t="shared" si="2"/>
        <v>1.0012775440870281</v>
      </c>
    </row>
    <row r="175" spans="2:4" x14ac:dyDescent="0.25">
      <c r="B175" s="41">
        <v>14.416666666666666</v>
      </c>
      <c r="C175" s="41">
        <v>1.2776228902742215E-3</v>
      </c>
      <c r="D175" s="41">
        <f t="shared" si="2"/>
        <v>1.0012776228902742</v>
      </c>
    </row>
    <row r="176" spans="2:4" x14ac:dyDescent="0.25">
      <c r="B176" s="41">
        <v>14.5</v>
      </c>
      <c r="C176" s="41">
        <v>1.2777016167411226E-3</v>
      </c>
      <c r="D176" s="41">
        <f t="shared" si="2"/>
        <v>1.0012777016167411</v>
      </c>
    </row>
    <row r="177" spans="2:4" x14ac:dyDescent="0.25">
      <c r="B177" s="41">
        <v>14.583333333333334</v>
      </c>
      <c r="C177" s="41">
        <v>1.2777802665637772E-3</v>
      </c>
      <c r="D177" s="41">
        <f t="shared" si="2"/>
        <v>1.0012777802665638</v>
      </c>
    </row>
    <row r="178" spans="2:4" x14ac:dyDescent="0.25">
      <c r="B178" s="41">
        <v>14.666666666666666</v>
      </c>
      <c r="C178" s="41">
        <v>1.277858839860091E-3</v>
      </c>
      <c r="D178" s="41">
        <f t="shared" si="2"/>
        <v>1.0012778588398601</v>
      </c>
    </row>
    <row r="179" spans="2:4" x14ac:dyDescent="0.25">
      <c r="B179" s="41">
        <v>14.75</v>
      </c>
      <c r="C179" s="41">
        <v>1.2779373367517444E-3</v>
      </c>
      <c r="D179" s="41">
        <f t="shared" si="2"/>
        <v>1.0012779373367517</v>
      </c>
    </row>
    <row r="180" spans="2:4" x14ac:dyDescent="0.25">
      <c r="B180" s="41">
        <v>14.833333333333334</v>
      </c>
      <c r="C180" s="41">
        <v>1.2780157573695217E-3</v>
      </c>
      <c r="D180" s="41">
        <f t="shared" si="2"/>
        <v>1.0012780157573695</v>
      </c>
    </row>
    <row r="181" spans="2:4" x14ac:dyDescent="0.25">
      <c r="B181" s="41">
        <v>14.916666666666666</v>
      </c>
      <c r="C181" s="41">
        <v>1.2780941018282199E-3</v>
      </c>
      <c r="D181" s="41">
        <f t="shared" si="2"/>
        <v>1.0012780941018282</v>
      </c>
    </row>
    <row r="182" spans="2:4" x14ac:dyDescent="0.25">
      <c r="B182" s="41">
        <v>15</v>
      </c>
      <c r="C182" s="41">
        <v>1.2781723702597336E-3</v>
      </c>
      <c r="D182" s="41">
        <f t="shared" si="2"/>
        <v>1.0012781723702597</v>
      </c>
    </row>
    <row r="183" spans="2:4" x14ac:dyDescent="0.25">
      <c r="B183" s="41">
        <v>15.083333333333334</v>
      </c>
      <c r="C183" s="41">
        <v>1.2782505627821905E-3</v>
      </c>
      <c r="D183" s="41">
        <f t="shared" si="2"/>
        <v>1.0012782505627822</v>
      </c>
    </row>
    <row r="184" spans="2:4" x14ac:dyDescent="0.25">
      <c r="B184" s="41">
        <v>15.166666666666666</v>
      </c>
      <c r="C184" s="41">
        <v>1.2783286795203797E-3</v>
      </c>
      <c r="D184" s="41">
        <f t="shared" si="2"/>
        <v>1.0012783286795204</v>
      </c>
    </row>
    <row r="185" spans="2:4" x14ac:dyDescent="0.25">
      <c r="B185" s="41">
        <v>15.25</v>
      </c>
      <c r="C185" s="41">
        <v>1.2784067205930949E-3</v>
      </c>
      <c r="D185" s="41">
        <f t="shared" si="2"/>
        <v>1.0012784067205931</v>
      </c>
    </row>
    <row r="186" spans="2:4" x14ac:dyDescent="0.25">
      <c r="B186" s="41">
        <v>15.333333333333334</v>
      </c>
      <c r="C186" s="41">
        <v>1.2784846861266796E-3</v>
      </c>
      <c r="D186" s="41">
        <f t="shared" si="2"/>
        <v>1.0012784846861267</v>
      </c>
    </row>
    <row r="187" spans="2:4" x14ac:dyDescent="0.25">
      <c r="B187" s="41">
        <v>15.416666666666666</v>
      </c>
      <c r="C187" s="41">
        <v>1.2785625762370412E-3</v>
      </c>
      <c r="D187" s="41">
        <f t="shared" si="2"/>
        <v>1.001278562576237</v>
      </c>
    </row>
    <row r="188" spans="2:4" x14ac:dyDescent="0.25">
      <c r="B188" s="41">
        <v>15.5</v>
      </c>
      <c r="C188" s="41">
        <v>1.2786403910534094E-3</v>
      </c>
      <c r="D188" s="41">
        <f t="shared" si="2"/>
        <v>1.0012786403910534</v>
      </c>
    </row>
    <row r="189" spans="2:4" x14ac:dyDescent="0.25">
      <c r="B189" s="41">
        <v>15.583333333333334</v>
      </c>
      <c r="C189" s="41">
        <v>1.278718130693246E-3</v>
      </c>
      <c r="D189" s="41">
        <f t="shared" si="2"/>
        <v>1.0012787181306932</v>
      </c>
    </row>
    <row r="190" spans="2:4" x14ac:dyDescent="0.25">
      <c r="B190" s="41">
        <v>15.666666666666666</v>
      </c>
      <c r="C190" s="41">
        <v>1.2787957952753448E-3</v>
      </c>
      <c r="D190" s="41">
        <f t="shared" si="2"/>
        <v>1.0012787957952753</v>
      </c>
    </row>
    <row r="191" spans="2:4" x14ac:dyDescent="0.25">
      <c r="B191" s="41">
        <v>15.75</v>
      </c>
      <c r="C191" s="41">
        <v>1.2788733849256051E-3</v>
      </c>
      <c r="D191" s="41">
        <f t="shared" si="2"/>
        <v>1.0012788733849256</v>
      </c>
    </row>
    <row r="192" spans="2:4" x14ac:dyDescent="0.25">
      <c r="B192" s="41">
        <v>15.833333333333334</v>
      </c>
      <c r="C192" s="41">
        <v>1.2789508997550492E-3</v>
      </c>
      <c r="D192" s="41">
        <f t="shared" si="2"/>
        <v>1.001278950899755</v>
      </c>
    </row>
    <row r="193" spans="2:4" x14ac:dyDescent="0.25">
      <c r="B193" s="41">
        <v>15.916666666666666</v>
      </c>
      <c r="C193" s="41">
        <v>1.2790283398960156E-3</v>
      </c>
      <c r="D193" s="41">
        <f t="shared" si="2"/>
        <v>1.001279028339896</v>
      </c>
    </row>
    <row r="194" spans="2:4" x14ac:dyDescent="0.25">
      <c r="B194" s="41">
        <v>16</v>
      </c>
      <c r="C194" s="41">
        <v>1.2791057054621913E-3</v>
      </c>
      <c r="D194" s="41">
        <f t="shared" si="2"/>
        <v>1.0012791057054622</v>
      </c>
    </row>
    <row r="195" spans="2:4" x14ac:dyDescent="0.25">
      <c r="B195" s="41">
        <v>16.083333333333332</v>
      </c>
      <c r="C195" s="41">
        <v>1.2791829965705936E-3</v>
      </c>
      <c r="D195" s="41">
        <f t="shared" si="2"/>
        <v>1.0012791829965706</v>
      </c>
    </row>
    <row r="196" spans="2:4" x14ac:dyDescent="0.25">
      <c r="B196" s="41">
        <v>16.166666666666668</v>
      </c>
      <c r="C196" s="41">
        <v>1.2792602133433473E-3</v>
      </c>
      <c r="D196" s="41">
        <f t="shared" ref="D196:D230" si="3">1+C196</f>
        <v>1.0012792602133433</v>
      </c>
    </row>
    <row r="197" spans="2:4" x14ac:dyDescent="0.25">
      <c r="B197" s="41">
        <v>16.25</v>
      </c>
      <c r="C197" s="41">
        <v>1.279337355904353E-3</v>
      </c>
      <c r="D197" s="41">
        <f t="shared" si="3"/>
        <v>1.0012793373559044</v>
      </c>
    </row>
    <row r="198" spans="2:4" x14ac:dyDescent="0.25">
      <c r="B198" s="41">
        <v>16.333333333333332</v>
      </c>
      <c r="C198" s="41">
        <v>1.2794144243619687E-3</v>
      </c>
      <c r="D198" s="41">
        <f t="shared" si="3"/>
        <v>1.001279414424362</v>
      </c>
    </row>
    <row r="199" spans="2:4" x14ac:dyDescent="0.25">
      <c r="B199" s="41">
        <v>16.416666666666668</v>
      </c>
      <c r="C199" s="41">
        <v>1.2794914188436479E-3</v>
      </c>
      <c r="D199" s="41">
        <f t="shared" si="3"/>
        <v>1.0012794914188436</v>
      </c>
    </row>
    <row r="200" spans="2:4" x14ac:dyDescent="0.25">
      <c r="B200" s="41">
        <v>16.5</v>
      </c>
      <c r="C200" s="41">
        <v>1.2795683394661861E-3</v>
      </c>
      <c r="D200" s="41">
        <f t="shared" si="3"/>
        <v>1.0012795683394662</v>
      </c>
    </row>
    <row r="201" spans="2:4" x14ac:dyDescent="0.25">
      <c r="B201" s="41">
        <v>16.583333333333332</v>
      </c>
      <c r="C201" s="41">
        <v>1.2796451863423819E-3</v>
      </c>
      <c r="D201" s="41">
        <f t="shared" si="3"/>
        <v>1.0012796451863424</v>
      </c>
    </row>
    <row r="202" spans="2:4" x14ac:dyDescent="0.25">
      <c r="B202" s="41">
        <v>16.666666666666668</v>
      </c>
      <c r="C202" s="41">
        <v>1.2797219595943599E-3</v>
      </c>
      <c r="D202" s="41">
        <f t="shared" si="3"/>
        <v>1.0012797219595944</v>
      </c>
    </row>
    <row r="203" spans="2:4" x14ac:dyDescent="0.25">
      <c r="B203" s="41">
        <v>16.75</v>
      </c>
      <c r="C203" s="41">
        <v>1.2797986593420241E-3</v>
      </c>
      <c r="D203" s="41">
        <f t="shared" si="3"/>
        <v>1.001279798659342</v>
      </c>
    </row>
    <row r="204" spans="2:4" x14ac:dyDescent="0.25">
      <c r="B204" s="41">
        <v>16.833333333333332</v>
      </c>
      <c r="C204" s="41">
        <v>1.2798752856943985E-3</v>
      </c>
      <c r="D204" s="41">
        <f t="shared" si="3"/>
        <v>1.0012798752856944</v>
      </c>
    </row>
    <row r="205" spans="2:4" x14ac:dyDescent="0.25">
      <c r="B205" s="41">
        <v>16.916666666666668</v>
      </c>
      <c r="C205" s="41">
        <v>1.2799518387776043E-3</v>
      </c>
      <c r="D205" s="41">
        <f t="shared" si="3"/>
        <v>1.0012799518387776</v>
      </c>
    </row>
    <row r="206" spans="2:4" x14ac:dyDescent="0.25">
      <c r="B206" s="41">
        <v>17</v>
      </c>
      <c r="C206" s="41">
        <v>1.2800283187035522E-3</v>
      </c>
      <c r="D206" s="41">
        <f t="shared" si="3"/>
        <v>1.0012800283187036</v>
      </c>
    </row>
    <row r="207" spans="2:4" x14ac:dyDescent="0.25">
      <c r="B207" s="41">
        <v>17.083333333333332</v>
      </c>
      <c r="C207" s="41">
        <v>1.2801047255874831E-3</v>
      </c>
      <c r="D207" s="41">
        <f t="shared" si="3"/>
        <v>1.0012801047255875</v>
      </c>
    </row>
    <row r="208" spans="2:4" x14ac:dyDescent="0.25">
      <c r="B208" s="41">
        <v>17.166666666666668</v>
      </c>
      <c r="C208" s="41">
        <v>1.280181059547969E-3</v>
      </c>
      <c r="D208" s="41">
        <f t="shared" si="3"/>
        <v>1.001280181059548</v>
      </c>
    </row>
    <row r="209" spans="2:4" x14ac:dyDescent="0.25">
      <c r="B209" s="41">
        <v>17.25</v>
      </c>
      <c r="C209" s="41">
        <v>1.2802573207006951E-3</v>
      </c>
      <c r="D209" s="41">
        <f t="shared" si="3"/>
        <v>1.0012802573207007</v>
      </c>
    </row>
    <row r="210" spans="2:4" x14ac:dyDescent="0.25">
      <c r="B210" s="41">
        <v>17.333333333333332</v>
      </c>
      <c r="C210" s="41">
        <v>1.2803335091611245E-3</v>
      </c>
      <c r="D210" s="41">
        <f t="shared" si="3"/>
        <v>1.0012803335091611</v>
      </c>
    </row>
    <row r="211" spans="2:4" x14ac:dyDescent="0.25">
      <c r="B211" s="41">
        <v>17.416666666666668</v>
      </c>
      <c r="C211" s="41">
        <v>1.2804096250433883E-3</v>
      </c>
      <c r="D211" s="41">
        <f t="shared" si="3"/>
        <v>1.0012804096250434</v>
      </c>
    </row>
    <row r="212" spans="2:4" x14ac:dyDescent="0.25">
      <c r="B212" s="41">
        <v>17.5</v>
      </c>
      <c r="C212" s="41">
        <v>1.2804856684678345E-3</v>
      </c>
      <c r="D212" s="41">
        <f t="shared" si="3"/>
        <v>1.0012804856684678</v>
      </c>
    </row>
    <row r="213" spans="2:4" x14ac:dyDescent="0.25">
      <c r="B213" s="41">
        <v>17.583333333333332</v>
      </c>
      <c r="C213" s="41">
        <v>1.2805616395410446E-3</v>
      </c>
      <c r="D213" s="41">
        <f t="shared" si="3"/>
        <v>1.001280561639541</v>
      </c>
    </row>
    <row r="214" spans="2:4" x14ac:dyDescent="0.25">
      <c r="B214" s="41">
        <v>17.666666666666668</v>
      </c>
      <c r="C214" s="41">
        <v>1.2806375383840329E-3</v>
      </c>
      <c r="D214" s="41">
        <f t="shared" si="3"/>
        <v>1.001280637538384</v>
      </c>
    </row>
    <row r="215" spans="2:4" x14ac:dyDescent="0.25">
      <c r="B215" s="41">
        <v>17.75</v>
      </c>
      <c r="C215" s="41">
        <v>1.2807133651080438E-3</v>
      </c>
      <c r="D215" s="41">
        <f t="shared" si="3"/>
        <v>1.001280713365108</v>
      </c>
    </row>
    <row r="216" spans="2:4" x14ac:dyDescent="0.25">
      <c r="B216" s="41">
        <v>17.833333333333332</v>
      </c>
      <c r="C216" s="41">
        <v>1.2807891198274302E-3</v>
      </c>
      <c r="D216" s="41">
        <f t="shared" si="3"/>
        <v>1.0012807891198274</v>
      </c>
    </row>
    <row r="217" spans="2:4" x14ac:dyDescent="0.25">
      <c r="B217" s="41">
        <v>17.916666666666668</v>
      </c>
      <c r="C217" s="41">
        <v>1.2808648026609859E-3</v>
      </c>
      <c r="D217" s="41">
        <f t="shared" si="3"/>
        <v>1.001280864802661</v>
      </c>
    </row>
    <row r="218" spans="2:4" x14ac:dyDescent="0.25">
      <c r="B218" s="41">
        <v>18</v>
      </c>
      <c r="C218" s="41">
        <v>1.280940413713072E-3</v>
      </c>
      <c r="D218" s="41">
        <f t="shared" si="3"/>
        <v>1.0012809404137131</v>
      </c>
    </row>
    <row r="219" spans="2:4" x14ac:dyDescent="0.25">
      <c r="B219" s="41">
        <v>18.083333333333332</v>
      </c>
      <c r="C219" s="41">
        <v>1.2810159531075893E-3</v>
      </c>
      <c r="D219" s="41">
        <f t="shared" si="3"/>
        <v>1.0012810159531076</v>
      </c>
    </row>
    <row r="220" spans="2:4" x14ac:dyDescent="0.25">
      <c r="B220" s="41">
        <v>18.166666666666668</v>
      </c>
      <c r="C220" s="41">
        <v>1.2810914209477886E-3</v>
      </c>
      <c r="D220" s="41">
        <f t="shared" si="3"/>
        <v>1.0012810914209478</v>
      </c>
    </row>
    <row r="221" spans="2:4" x14ac:dyDescent="0.25">
      <c r="B221" s="41">
        <v>18.25</v>
      </c>
      <c r="C221" s="41">
        <v>1.281166817353574E-3</v>
      </c>
      <c r="D221" s="41">
        <f t="shared" si="3"/>
        <v>1.0012811668173536</v>
      </c>
    </row>
    <row r="222" spans="2:4" x14ac:dyDescent="0.25">
      <c r="B222" s="41">
        <v>18.333333333333332</v>
      </c>
      <c r="C222" s="41">
        <v>1.2812421424357456E-3</v>
      </c>
      <c r="D222" s="41">
        <f t="shared" si="3"/>
        <v>1.0012812421424357</v>
      </c>
    </row>
    <row r="223" spans="2:4" x14ac:dyDescent="0.25">
      <c r="B223" s="41">
        <v>18.416666666666668</v>
      </c>
      <c r="C223" s="41">
        <v>1.2813173963044378E-3</v>
      </c>
      <c r="D223" s="41">
        <f t="shared" si="3"/>
        <v>1.0012813173963044</v>
      </c>
    </row>
    <row r="224" spans="2:4" x14ac:dyDescent="0.25">
      <c r="B224" s="41">
        <v>18.5</v>
      </c>
      <c r="C224" s="41">
        <v>1.2813925790735592E-3</v>
      </c>
      <c r="D224" s="41">
        <f t="shared" si="3"/>
        <v>1.0012813925790736</v>
      </c>
    </row>
    <row r="225" spans="2:4" x14ac:dyDescent="0.25">
      <c r="B225" s="41">
        <v>18.583333333333332</v>
      </c>
      <c r="C225" s="41">
        <v>1.281467690857685E-3</v>
      </c>
      <c r="D225" s="41">
        <f t="shared" si="3"/>
        <v>1.0012814676908577</v>
      </c>
    </row>
    <row r="226" spans="2:4" x14ac:dyDescent="0.25">
      <c r="B226" s="41">
        <v>18.666666666666668</v>
      </c>
      <c r="C226" s="41">
        <v>1.281542731760732E-3</v>
      </c>
      <c r="D226" s="41">
        <f t="shared" si="3"/>
        <v>1.0012815427317607</v>
      </c>
    </row>
    <row r="227" spans="2:4" x14ac:dyDescent="0.25">
      <c r="B227" s="41">
        <v>18.75</v>
      </c>
      <c r="C227" s="41">
        <v>1.2816177019050468E-3</v>
      </c>
      <c r="D227" s="41">
        <f t="shared" si="3"/>
        <v>1.001281617701905</v>
      </c>
    </row>
    <row r="228" spans="2:4" x14ac:dyDescent="0.25">
      <c r="B228" s="41">
        <v>18.833333333333332</v>
      </c>
      <c r="C228" s="41">
        <v>1.2816926013905494E-3</v>
      </c>
      <c r="D228" s="41">
        <f t="shared" si="3"/>
        <v>1.0012816926013905</v>
      </c>
    </row>
    <row r="229" spans="2:4" x14ac:dyDescent="0.25">
      <c r="B229" s="41">
        <v>18.916666666666668</v>
      </c>
      <c r="C229" s="41">
        <v>1.2817674303338134E-3</v>
      </c>
      <c r="D229" s="41">
        <f t="shared" si="3"/>
        <v>1.0012817674303338</v>
      </c>
    </row>
    <row r="230" spans="2:4" x14ac:dyDescent="0.25">
      <c r="B230" s="41">
        <v>19</v>
      </c>
      <c r="C230" s="41">
        <v>1.2818421888498577E-3</v>
      </c>
      <c r="D230" s="41">
        <f t="shared" si="3"/>
        <v>1.0012818421888499</v>
      </c>
    </row>
  </sheetData>
  <mergeCells count="1">
    <mergeCell ref="F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0"/>
  <sheetViews>
    <sheetView topLeftCell="B1" workbookViewId="0">
      <selection activeCell="K22" sqref="K22"/>
    </sheetView>
  </sheetViews>
  <sheetFormatPr defaultRowHeight="15" x14ac:dyDescent="0.25"/>
  <cols>
    <col min="2" max="2" width="11.5703125" bestFit="1" customWidth="1"/>
    <col min="3" max="3" width="17" customWidth="1"/>
    <col min="4" max="4" width="10.5703125" bestFit="1" customWidth="1"/>
    <col min="5" max="5" width="17.28515625" customWidth="1"/>
    <col min="11" max="11" width="38.42578125" customWidth="1"/>
    <col min="12" max="12" width="34" customWidth="1"/>
  </cols>
  <sheetData>
    <row r="1" spans="2:12" ht="15.75" thickBot="1" x14ac:dyDescent="0.3">
      <c r="B1" t="s">
        <v>9</v>
      </c>
      <c r="C1" t="s">
        <v>10</v>
      </c>
      <c r="E1" t="s">
        <v>11</v>
      </c>
    </row>
    <row r="2" spans="2:12" x14ac:dyDescent="0.25">
      <c r="B2" s="41">
        <v>0</v>
      </c>
      <c r="C2" s="41"/>
      <c r="D2" s="41"/>
      <c r="E2" s="41"/>
      <c r="K2" s="92" t="s">
        <v>14</v>
      </c>
      <c r="L2" s="94"/>
    </row>
    <row r="3" spans="2:12" x14ac:dyDescent="0.25">
      <c r="B3" s="41">
        <v>8.3333333333333329E-2</v>
      </c>
      <c r="C3" s="41">
        <v>-8.5511751629470445E-2</v>
      </c>
      <c r="D3" s="41">
        <f>1+C3</f>
        <v>0.91448824837052956</v>
      </c>
      <c r="E3" s="41"/>
      <c r="G3" t="s">
        <v>7</v>
      </c>
      <c r="H3" t="s">
        <v>8</v>
      </c>
      <c r="K3" s="10" t="s">
        <v>13</v>
      </c>
      <c r="L3" s="11" t="s">
        <v>12</v>
      </c>
    </row>
    <row r="4" spans="2:12" x14ac:dyDescent="0.25">
      <c r="B4" s="41">
        <v>0.16666666666666666</v>
      </c>
      <c r="C4" s="41">
        <v>-3.3197516101559299E-2</v>
      </c>
      <c r="D4" s="41">
        <f t="shared" ref="D4:D67" si="0">1+C4</f>
        <v>0.9668024838984407</v>
      </c>
      <c r="E4" s="41"/>
      <c r="G4">
        <v>1</v>
      </c>
      <c r="H4" s="2">
        <f t="shared" ref="H4:H22" si="1">SUMIF($B$2:$B$230,G4,$E$2:$E$230)-1</f>
        <v>-0.23390974038547308</v>
      </c>
      <c r="I4" s="2"/>
      <c r="K4" s="63">
        <f>1+H4</f>
        <v>0.76609025961452692</v>
      </c>
      <c r="L4" s="61">
        <f>(1+H4)^(1/12)</f>
        <v>0.97804010074383185</v>
      </c>
    </row>
    <row r="5" spans="2:12" x14ac:dyDescent="0.25">
      <c r="B5" s="41">
        <v>0.25</v>
      </c>
      <c r="C5" s="41">
        <v>-2.4308296059453949E-2</v>
      </c>
      <c r="D5" s="41">
        <f t="shared" si="0"/>
        <v>0.97569170394054605</v>
      </c>
      <c r="E5" s="41"/>
      <c r="G5">
        <v>2</v>
      </c>
      <c r="H5" s="2">
        <f t="shared" si="1"/>
        <v>-8.1881267265947244E-2</v>
      </c>
      <c r="I5" s="2"/>
      <c r="K5" s="63">
        <f>K4*(1+H5)</f>
        <v>0.70336181831719091</v>
      </c>
      <c r="L5" s="61">
        <f>L4*(1+H5)</f>
        <v>0.89795693785801223</v>
      </c>
    </row>
    <row r="6" spans="2:12" x14ac:dyDescent="0.25">
      <c r="B6" s="41">
        <v>0.33333333333333331</v>
      </c>
      <c r="C6" s="41">
        <v>-1.9674840852999753E-2</v>
      </c>
      <c r="D6" s="41">
        <f t="shared" si="0"/>
        <v>0.98032515914700025</v>
      </c>
      <c r="E6" s="41"/>
      <c r="G6">
        <v>3</v>
      </c>
      <c r="H6" s="2">
        <f t="shared" si="1"/>
        <v>-5.6779416482162781E-2</v>
      </c>
      <c r="I6" s="2"/>
      <c r="K6" s="63">
        <f t="shared" ref="K6:K13" si="2">K5*(1+H6)</f>
        <v>0.66342534469730785</v>
      </c>
      <c r="L6" s="61">
        <f t="shared" ref="L6:L13" si="3">L5*(1+H6)</f>
        <v>0.84697146690032454</v>
      </c>
    </row>
    <row r="7" spans="2:12" x14ac:dyDescent="0.25">
      <c r="B7" s="41">
        <v>0.41666666666666669</v>
      </c>
      <c r="C7" s="41">
        <v>-1.6702290318404645E-2</v>
      </c>
      <c r="D7" s="41">
        <f t="shared" si="0"/>
        <v>0.98329770968159536</v>
      </c>
      <c r="E7" s="41"/>
      <c r="G7">
        <v>4</v>
      </c>
      <c r="H7" s="2">
        <f t="shared" si="1"/>
        <v>-4.4355808570288202E-2</v>
      </c>
      <c r="I7" s="2"/>
      <c r="K7" s="63">
        <f t="shared" si="2"/>
        <v>0.63399857710723662</v>
      </c>
      <c r="L7" s="61">
        <f t="shared" si="3"/>
        <v>0.80940336264999757</v>
      </c>
    </row>
    <row r="8" spans="2:12" x14ac:dyDescent="0.25">
      <c r="B8" s="41">
        <v>0.5</v>
      </c>
      <c r="C8" s="41">
        <v>-1.4585322221947306E-2</v>
      </c>
      <c r="D8" s="41">
        <f t="shared" si="0"/>
        <v>0.98541467777805269</v>
      </c>
      <c r="E8" s="41"/>
      <c r="G8">
        <v>5</v>
      </c>
      <c r="H8" s="2">
        <f t="shared" si="1"/>
        <v>-3.6651676961779289E-2</v>
      </c>
      <c r="I8" s="2"/>
      <c r="K8" s="63">
        <f t="shared" si="2"/>
        <v>0.61076146606487447</v>
      </c>
      <c r="L8" s="61">
        <f t="shared" si="3"/>
        <v>0.77973737207037197</v>
      </c>
    </row>
    <row r="9" spans="2:12" x14ac:dyDescent="0.25">
      <c r="B9" s="41">
        <v>0.58333333333333337</v>
      </c>
      <c r="C9" s="41">
        <v>-1.2978152125491915E-2</v>
      </c>
      <c r="D9" s="41">
        <f t="shared" si="0"/>
        <v>0.98702184787450808</v>
      </c>
      <c r="E9" s="41"/>
      <c r="G9">
        <v>6</v>
      </c>
      <c r="H9" s="2">
        <f t="shared" si="1"/>
        <v>-3.1253916088464395E-2</v>
      </c>
      <c r="I9" s="2"/>
      <c r="K9" s="63">
        <f t="shared" si="2"/>
        <v>0.59167277845441535</v>
      </c>
      <c r="L9" s="61">
        <f t="shared" si="3"/>
        <v>0.75536752567264487</v>
      </c>
    </row>
    <row r="10" spans="2:12" x14ac:dyDescent="0.25">
      <c r="B10" s="41">
        <v>0.66666666666666663</v>
      </c>
      <c r="C10" s="41">
        <v>-1.1703894180096541E-2</v>
      </c>
      <c r="D10" s="41">
        <f t="shared" si="0"/>
        <v>0.98829610581990346</v>
      </c>
      <c r="E10" s="41"/>
      <c r="G10">
        <v>7</v>
      </c>
      <c r="H10" s="2">
        <f t="shared" si="1"/>
        <v>-2.7164743168714867E-2</v>
      </c>
      <c r="I10" s="2"/>
      <c r="K10" s="63">
        <f t="shared" si="2"/>
        <v>0.57560013938778121</v>
      </c>
      <c r="L10" s="61">
        <f t="shared" si="3"/>
        <v>0.73484816083975979</v>
      </c>
    </row>
    <row r="11" spans="2:12" x14ac:dyDescent="0.25">
      <c r="B11" s="41">
        <v>0.75</v>
      </c>
      <c r="C11" s="41">
        <v>-1.0661287208280745E-2</v>
      </c>
      <c r="D11" s="41">
        <f t="shared" si="0"/>
        <v>0.98933871279171925</v>
      </c>
      <c r="E11" s="41"/>
      <c r="G11">
        <v>8</v>
      </c>
      <c r="H11" s="2">
        <f t="shared" si="1"/>
        <v>1.909322651125267E-2</v>
      </c>
      <c r="I11" s="2"/>
      <c r="K11" s="63">
        <f t="shared" si="2"/>
        <v>0.58659020322902067</v>
      </c>
      <c r="L11" s="61">
        <f t="shared" si="3"/>
        <v>0.74887878322605073</v>
      </c>
    </row>
    <row r="12" spans="2:12" x14ac:dyDescent="0.25">
      <c r="B12" s="41">
        <v>0.83333333333333337</v>
      </c>
      <c r="C12" s="41">
        <v>-9.7875863306057242E-3</v>
      </c>
      <c r="D12" s="41">
        <f t="shared" si="0"/>
        <v>0.99021241366939428</v>
      </c>
      <c r="E12" s="41"/>
      <c r="G12">
        <v>9</v>
      </c>
      <c r="H12" s="2">
        <f t="shared" si="1"/>
        <v>2.4473648329497832E-2</v>
      </c>
      <c r="I12" s="2"/>
      <c r="K12" s="63">
        <f t="shared" si="2"/>
        <v>0.60094620557637635</v>
      </c>
      <c r="L12" s="61">
        <f t="shared" si="3"/>
        <v>0.76720657920814728</v>
      </c>
    </row>
    <row r="13" spans="2:12" x14ac:dyDescent="0.25">
      <c r="B13" s="41">
        <v>0.91666666666666663</v>
      </c>
      <c r="C13" s="41">
        <v>-9.0415486603354633E-3</v>
      </c>
      <c r="D13" s="41">
        <f t="shared" si="0"/>
        <v>0.99095845133966454</v>
      </c>
      <c r="E13" s="41"/>
      <c r="G13">
        <v>10</v>
      </c>
      <c r="H13" s="2">
        <f t="shared" si="1"/>
        <v>3.4563437313147372E-2</v>
      </c>
      <c r="I13" s="2"/>
      <c r="K13" s="63">
        <f t="shared" si="2"/>
        <v>0.62171697208138921</v>
      </c>
      <c r="L13" s="61">
        <f t="shared" si="3"/>
        <v>0.79372387571484226</v>
      </c>
    </row>
    <row r="14" spans="2:12" ht="15.75" thickBot="1" x14ac:dyDescent="0.3">
      <c r="B14" s="41">
        <v>1</v>
      </c>
      <c r="C14" s="41">
        <v>-1.2733108323770836E-2</v>
      </c>
      <c r="D14" s="41">
        <f t="shared" si="0"/>
        <v>0.98726689167622916</v>
      </c>
      <c r="E14" s="41">
        <f>PRODUCT(D3:D14)</f>
        <v>0.76609025961452692</v>
      </c>
      <c r="G14">
        <v>11</v>
      </c>
      <c r="H14" s="2">
        <f t="shared" si="1"/>
        <v>2.7837074643225934E-2</v>
      </c>
      <c r="I14" s="2"/>
      <c r="K14" s="64"/>
      <c r="L14" s="62">
        <f>L13*(1+H14)^(11/12)</f>
        <v>0.81395432154271574</v>
      </c>
    </row>
    <row r="15" spans="2:12" ht="15.75" thickBot="1" x14ac:dyDescent="0.3">
      <c r="B15" s="41">
        <v>1.0833333333333333</v>
      </c>
      <c r="C15" s="41">
        <v>-8.8890739099334315E-3</v>
      </c>
      <c r="D15" s="41">
        <f t="shared" si="0"/>
        <v>0.99111092609006657</v>
      </c>
      <c r="E15" s="41">
        <f t="shared" ref="E15:E78" si="4">PRODUCT(D4:D15)</f>
        <v>0.83027904188823454</v>
      </c>
      <c r="G15">
        <v>12</v>
      </c>
      <c r="H15" s="2">
        <f t="shared" si="1"/>
        <v>2.2704734387948289E-2</v>
      </c>
      <c r="I15" s="2"/>
      <c r="J15" t="s">
        <v>16</v>
      </c>
      <c r="K15" s="14">
        <f>K13/L17-1</f>
        <v>0</v>
      </c>
      <c r="L15" s="15">
        <f>L14/L17-1</f>
        <v>0.30920395950870327</v>
      </c>
    </row>
    <row r="16" spans="2:12" ht="15.75" thickBot="1" x14ac:dyDescent="0.3">
      <c r="B16" s="41">
        <v>1.1666666666666667</v>
      </c>
      <c r="C16" s="41">
        <v>-8.2615314287508568E-3</v>
      </c>
      <c r="D16" s="41">
        <f t="shared" si="0"/>
        <v>0.99173846857124914</v>
      </c>
      <c r="E16" s="41">
        <f t="shared" si="4"/>
        <v>0.85169378358314096</v>
      </c>
      <c r="G16">
        <v>13</v>
      </c>
      <c r="H16" s="2">
        <f t="shared" si="1"/>
        <v>1.541785566928211E-2</v>
      </c>
      <c r="I16" s="2"/>
    </row>
    <row r="17" spans="2:12" ht="15.75" thickBot="1" x14ac:dyDescent="0.3">
      <c r="B17" s="41">
        <v>1.25</v>
      </c>
      <c r="C17" s="41">
        <v>-7.7092867967161194E-3</v>
      </c>
      <c r="D17" s="41">
        <f t="shared" si="0"/>
        <v>0.99229071320328388</v>
      </c>
      <c r="E17" s="41">
        <f t="shared" si="4"/>
        <v>0.86618327134409689</v>
      </c>
      <c r="G17">
        <v>14</v>
      </c>
      <c r="H17" s="2">
        <f t="shared" si="1"/>
        <v>1.5429545793127941E-2</v>
      </c>
      <c r="I17" s="2"/>
      <c r="K17" s="9" t="s">
        <v>15</v>
      </c>
      <c r="L17" s="65">
        <f>PRODUCT(D3:D122)</f>
        <v>0.62171697208138854</v>
      </c>
    </row>
    <row r="18" spans="2:12" x14ac:dyDescent="0.25">
      <c r="B18" s="41">
        <v>1.3333333333333333</v>
      </c>
      <c r="C18" s="41">
        <v>-7.2183772040984584E-3</v>
      </c>
      <c r="D18" s="41">
        <f t="shared" si="0"/>
        <v>0.99278162279590154</v>
      </c>
      <c r="E18" s="41">
        <f t="shared" si="4"/>
        <v>0.87718939551841946</v>
      </c>
      <c r="G18">
        <v>15</v>
      </c>
      <c r="H18" s="2">
        <f t="shared" si="1"/>
        <v>1.5441099165744987E-2</v>
      </c>
      <c r="I18" s="2"/>
    </row>
    <row r="19" spans="2:12" x14ac:dyDescent="0.25">
      <c r="B19" s="41">
        <v>1.4166666666666667</v>
      </c>
      <c r="C19" s="41">
        <v>-6.778217734847658E-3</v>
      </c>
      <c r="D19" s="41">
        <f t="shared" si="0"/>
        <v>0.99322178226515234</v>
      </c>
      <c r="E19" s="41">
        <f t="shared" si="4"/>
        <v>0.88604255478538252</v>
      </c>
      <c r="G19">
        <v>16</v>
      </c>
      <c r="H19" s="2">
        <f t="shared" si="1"/>
        <v>1.5452518433225038E-2</v>
      </c>
      <c r="I19" s="2"/>
    </row>
    <row r="20" spans="2:12" x14ac:dyDescent="0.25">
      <c r="B20" s="41">
        <v>1.5</v>
      </c>
      <c r="C20" s="41">
        <v>-6.3806178791189216E-3</v>
      </c>
      <c r="D20" s="41">
        <f t="shared" si="0"/>
        <v>0.99361938212088108</v>
      </c>
      <c r="E20" s="41">
        <f t="shared" si="4"/>
        <v>0.89341987253913302</v>
      </c>
      <c r="G20">
        <v>17</v>
      </c>
      <c r="H20" s="2">
        <f t="shared" si="1"/>
        <v>1.5463806170506356E-2</v>
      </c>
      <c r="I20" s="2"/>
    </row>
    <row r="21" spans="2:12" x14ac:dyDescent="0.25">
      <c r="B21" s="41">
        <v>1.5833333333333333</v>
      </c>
      <c r="C21" s="41">
        <v>-6.0191269619781496E-3</v>
      </c>
      <c r="D21" s="41">
        <f t="shared" si="0"/>
        <v>0.99398087303802185</v>
      </c>
      <c r="E21" s="41">
        <f t="shared" si="4"/>
        <v>0.89971895435578342</v>
      </c>
      <c r="G21">
        <v>18</v>
      </c>
      <c r="H21" s="2">
        <f t="shared" si="1"/>
        <v>1.5474964883851472E-2</v>
      </c>
      <c r="I21" s="2"/>
    </row>
    <row r="22" spans="2:12" x14ac:dyDescent="0.25">
      <c r="B22" s="41">
        <v>1.6666666666666667</v>
      </c>
      <c r="C22" s="41">
        <v>-5.6885858730083561E-3</v>
      </c>
      <c r="D22" s="41">
        <f t="shared" si="0"/>
        <v>0.99431141412699164</v>
      </c>
      <c r="E22" s="41">
        <f t="shared" si="4"/>
        <v>0.9051951338816463</v>
      </c>
      <c r="G22">
        <v>19</v>
      </c>
      <c r="H22" s="2">
        <f t="shared" si="1"/>
        <v>1.5485997013146235E-2</v>
      </c>
      <c r="I22" s="2"/>
    </row>
    <row r="23" spans="2:12" x14ac:dyDescent="0.25">
      <c r="B23" s="41">
        <v>1.75</v>
      </c>
      <c r="C23" s="41">
        <v>-5.3848123849029594E-3</v>
      </c>
      <c r="D23" s="41">
        <f t="shared" si="0"/>
        <v>0.99461518761509704</v>
      </c>
      <c r="E23" s="41">
        <f t="shared" si="4"/>
        <v>0.91002284280723056</v>
      </c>
      <c r="H23" s="2"/>
      <c r="I23" s="2"/>
    </row>
    <row r="24" spans="2:12" x14ac:dyDescent="0.25">
      <c r="B24" s="41">
        <v>1.8333333333333333</v>
      </c>
      <c r="C24" s="41">
        <v>-5.1043754102382266E-3</v>
      </c>
      <c r="D24" s="41">
        <f t="shared" si="0"/>
        <v>0.99489562458976177</v>
      </c>
      <c r="E24" s="41">
        <f t="shared" si="4"/>
        <v>0.91432679704612552</v>
      </c>
    </row>
    <row r="25" spans="2:12" x14ac:dyDescent="0.25">
      <c r="B25" s="41">
        <v>1.9166666666666667</v>
      </c>
      <c r="C25" s="41">
        <v>-4.8444299299255089E-3</v>
      </c>
      <c r="D25" s="41">
        <f t="shared" si="0"/>
        <v>0.99515557007007449</v>
      </c>
      <c r="E25" s="41">
        <f t="shared" si="4"/>
        <v>0.91819934903900702</v>
      </c>
    </row>
    <row r="26" spans="2:12" x14ac:dyDescent="0.25">
      <c r="B26" s="41">
        <v>2</v>
      </c>
      <c r="C26" s="41">
        <v>-1.2819788638774088E-2</v>
      </c>
      <c r="D26" s="41">
        <f t="shared" si="0"/>
        <v>0.98718021136122591</v>
      </c>
      <c r="E26" s="41">
        <f t="shared" si="4"/>
        <v>0.91811873273405276</v>
      </c>
    </row>
    <row r="27" spans="2:12" x14ac:dyDescent="0.25">
      <c r="B27" s="41">
        <v>2.0833333333333335</v>
      </c>
      <c r="C27" s="41">
        <v>-5.0609489812284414E-3</v>
      </c>
      <c r="D27" s="41">
        <f t="shared" si="0"/>
        <v>0.99493905101877156</v>
      </c>
      <c r="E27" s="41">
        <f t="shared" si="4"/>
        <v>0.92166492833715796</v>
      </c>
    </row>
    <row r="28" spans="2:12" x14ac:dyDescent="0.25">
      <c r="B28" s="41">
        <v>2.1666666666666665</v>
      </c>
      <c r="C28" s="41">
        <v>-4.8040876521587839E-3</v>
      </c>
      <c r="D28" s="41">
        <f t="shared" si="0"/>
        <v>0.99519591234784122</v>
      </c>
      <c r="E28" s="41">
        <f t="shared" si="4"/>
        <v>0.92487807854920256</v>
      </c>
    </row>
    <row r="29" spans="2:12" x14ac:dyDescent="0.25">
      <c r="B29" s="41">
        <v>2.25</v>
      </c>
      <c r="C29" s="41">
        <v>-4.5649872814318426E-3</v>
      </c>
      <c r="D29" s="41">
        <f t="shared" si="0"/>
        <v>0.99543501271856816</v>
      </c>
      <c r="E29" s="41">
        <f t="shared" si="4"/>
        <v>0.92780876575143545</v>
      </c>
    </row>
    <row r="30" spans="2:12" x14ac:dyDescent="0.25">
      <c r="B30" s="41">
        <v>2.3333333333333335</v>
      </c>
      <c r="C30" s="41">
        <v>-4.341689557166073E-3</v>
      </c>
      <c r="D30" s="41">
        <f t="shared" si="0"/>
        <v>0.99565831044283393</v>
      </c>
      <c r="E30" s="41">
        <f t="shared" si="4"/>
        <v>0.93049718781109869</v>
      </c>
    </row>
    <row r="31" spans="2:12" x14ac:dyDescent="0.25">
      <c r="B31" s="41">
        <v>2.4166666666666665</v>
      </c>
      <c r="C31" s="41">
        <v>-4.1325258503460693E-3</v>
      </c>
      <c r="D31" s="41">
        <f t="shared" si="0"/>
        <v>0.99586747414965393</v>
      </c>
      <c r="E31" s="41">
        <f t="shared" si="4"/>
        <v>0.93297579722372037</v>
      </c>
    </row>
    <row r="32" spans="2:12" x14ac:dyDescent="0.25">
      <c r="B32" s="41">
        <v>2.5</v>
      </c>
      <c r="C32" s="41">
        <v>-3.9360643324101163E-3</v>
      </c>
      <c r="D32" s="41">
        <f t="shared" si="0"/>
        <v>0.99606393566758988</v>
      </c>
      <c r="E32" s="41">
        <f t="shared" si="4"/>
        <v>0.93527115230146507</v>
      </c>
    </row>
    <row r="33" spans="2:5" x14ac:dyDescent="0.25">
      <c r="B33" s="41">
        <v>2.5833333333333335</v>
      </c>
      <c r="C33" s="41">
        <v>-3.7510684358027513E-3</v>
      </c>
      <c r="D33" s="41">
        <f t="shared" si="0"/>
        <v>0.99624893156419725</v>
      </c>
      <c r="E33" s="41">
        <f t="shared" si="4"/>
        <v>0.93740524740208808</v>
      </c>
    </row>
    <row r="34" spans="2:5" x14ac:dyDescent="0.25">
      <c r="B34" s="41">
        <v>2.6666666666666665</v>
      </c>
      <c r="C34" s="41">
        <v>-3.5764638892136213E-3</v>
      </c>
      <c r="D34" s="41">
        <f t="shared" si="0"/>
        <v>0.99642353611078638</v>
      </c>
      <c r="E34" s="41">
        <f t="shared" si="4"/>
        <v>0.93939648898156924</v>
      </c>
    </row>
    <row r="35" spans="2:5" x14ac:dyDescent="0.25">
      <c r="B35" s="41">
        <v>2.75</v>
      </c>
      <c r="C35" s="41">
        <v>-3.4113123108718835E-3</v>
      </c>
      <c r="D35" s="41">
        <f t="shared" si="0"/>
        <v>0.99658868768912812</v>
      </c>
      <c r="E35" s="41">
        <f t="shared" si="4"/>
        <v>0.9412604249677019</v>
      </c>
    </row>
    <row r="36" spans="2:5" x14ac:dyDescent="0.25">
      <c r="B36" s="41">
        <v>2.8333333333333335</v>
      </c>
      <c r="C36" s="41">
        <v>-3.2547898713995993E-3</v>
      </c>
      <c r="D36" s="41">
        <f t="shared" si="0"/>
        <v>0.9967452101286004</v>
      </c>
      <c r="E36" s="41">
        <f t="shared" si="4"/>
        <v>0.94301029865019903</v>
      </c>
    </row>
    <row r="37" spans="2:5" x14ac:dyDescent="0.25">
      <c r="B37" s="41">
        <v>2.9166666666666665</v>
      </c>
      <c r="C37" s="41">
        <v>-3.1061699145455979E-3</v>
      </c>
      <c r="D37" s="41">
        <f t="shared" si="0"/>
        <v>0.9968938300854544</v>
      </c>
      <c r="E37" s="41">
        <f t="shared" si="4"/>
        <v>0.9446574753786775</v>
      </c>
    </row>
    <row r="38" spans="2:5" x14ac:dyDescent="0.25">
      <c r="B38" s="41">
        <v>3</v>
      </c>
      <c r="C38" s="41">
        <v>-1.432136063482381E-2</v>
      </c>
      <c r="D38" s="41">
        <f t="shared" si="0"/>
        <v>0.98567863936517619</v>
      </c>
      <c r="E38" s="41">
        <f t="shared" si="4"/>
        <v>0.94322058351783722</v>
      </c>
    </row>
    <row r="39" spans="2:5" x14ac:dyDescent="0.25">
      <c r="B39" s="41">
        <v>3.0833333333333335</v>
      </c>
      <c r="C39" s="41">
        <v>-3.3303091852271427E-3</v>
      </c>
      <c r="D39" s="41">
        <f t="shared" si="0"/>
        <v>0.99666969081477286</v>
      </c>
      <c r="E39" s="41">
        <f t="shared" si="4"/>
        <v>0.9448612619861031</v>
      </c>
    </row>
    <row r="40" spans="2:5" x14ac:dyDescent="0.25">
      <c r="B40" s="41">
        <v>3.1666666666666665</v>
      </c>
      <c r="C40" s="41">
        <v>-3.1779096711640475E-3</v>
      </c>
      <c r="D40" s="41">
        <f t="shared" si="0"/>
        <v>0.99682209032883595</v>
      </c>
      <c r="E40" s="41">
        <f t="shared" si="4"/>
        <v>0.94640519173930315</v>
      </c>
    </row>
    <row r="41" spans="2:5" x14ac:dyDescent="0.25">
      <c r="B41" s="41">
        <v>3.25</v>
      </c>
      <c r="C41" s="41">
        <v>-3.033074162269056E-3</v>
      </c>
      <c r="D41" s="41">
        <f t="shared" si="0"/>
        <v>0.99696692583773094</v>
      </c>
      <c r="E41" s="41">
        <f t="shared" si="4"/>
        <v>0.94786165098651154</v>
      </c>
    </row>
    <row r="42" spans="2:5" x14ac:dyDescent="0.25">
      <c r="B42" s="41">
        <v>3.3333333333333335</v>
      </c>
      <c r="C42" s="41">
        <v>-2.8951965941219626E-3</v>
      </c>
      <c r="D42" s="41">
        <f t="shared" si="0"/>
        <v>0.99710480340587804</v>
      </c>
      <c r="E42" s="41">
        <f t="shared" si="4"/>
        <v>0.94923870493535212</v>
      </c>
    </row>
    <row r="43" spans="2:5" x14ac:dyDescent="0.25">
      <c r="B43" s="41">
        <v>3.4166666666666665</v>
      </c>
      <c r="C43" s="41">
        <v>-2.7637368034467702E-3</v>
      </c>
      <c r="D43" s="41">
        <f t="shared" si="0"/>
        <v>0.99723626319655323</v>
      </c>
      <c r="E43" s="41">
        <f t="shared" si="4"/>
        <v>0.95054340418091987</v>
      </c>
    </row>
    <row r="44" spans="2:5" x14ac:dyDescent="0.25">
      <c r="B44" s="41">
        <v>3.5</v>
      </c>
      <c r="C44" s="41">
        <v>-2.6382115898004876E-3</v>
      </c>
      <c r="D44" s="41">
        <f t="shared" si="0"/>
        <v>0.99736178841019951</v>
      </c>
      <c r="E44" s="41">
        <f t="shared" si="4"/>
        <v>0.9517819445194563</v>
      </c>
    </row>
    <row r="45" spans="2:5" x14ac:dyDescent="0.25">
      <c r="B45" s="41">
        <v>3.5833333333333335</v>
      </c>
      <c r="C45" s="41">
        <v>-2.5181872159706353E-3</v>
      </c>
      <c r="D45" s="41">
        <f t="shared" si="0"/>
        <v>0.99748181278402936</v>
      </c>
      <c r="E45" s="41">
        <f t="shared" si="4"/>
        <v>0.95295979680877418</v>
      </c>
    </row>
    <row r="46" spans="2:5" x14ac:dyDescent="0.25">
      <c r="B46" s="41">
        <v>3.6666666666666665</v>
      </c>
      <c r="C46" s="41">
        <v>-2.4032730811508474E-3</v>
      </c>
      <c r="D46" s="41">
        <f t="shared" si="0"/>
        <v>0.99759672691884915</v>
      </c>
      <c r="E46" s="41">
        <f t="shared" si="4"/>
        <v>0.95408181333443054</v>
      </c>
    </row>
    <row r="47" spans="2:5" x14ac:dyDescent="0.25">
      <c r="B47" s="41">
        <v>3.75</v>
      </c>
      <c r="C47" s="41">
        <v>-2.2931163560776513E-3</v>
      </c>
      <c r="D47" s="41">
        <f t="shared" si="0"/>
        <v>0.99770688364392235</v>
      </c>
      <c r="E47" s="41">
        <f t="shared" si="4"/>
        <v>0.95515231557612013</v>
      </c>
    </row>
    <row r="48" spans="2:5" x14ac:dyDescent="0.25">
      <c r="B48" s="41">
        <v>3.8333333333333335</v>
      </c>
      <c r="C48" s="41">
        <v>-2.187397411920311E-3</v>
      </c>
      <c r="D48" s="41">
        <f t="shared" si="0"/>
        <v>0.99781260258807969</v>
      </c>
      <c r="E48" s="41">
        <f t="shared" si="4"/>
        <v>0.95617516712227213</v>
      </c>
    </row>
    <row r="49" spans="2:5" x14ac:dyDescent="0.25">
      <c r="B49" s="41">
        <v>3.9166666666666665</v>
      </c>
      <c r="C49" s="41">
        <v>-2.0858259077352059E-3</v>
      </c>
      <c r="D49" s="41">
        <f t="shared" si="0"/>
        <v>0.99791417409226479</v>
      </c>
      <c r="E49" s="41">
        <f t="shared" si="4"/>
        <v>0.95715383463107873</v>
      </c>
    </row>
    <row r="50" spans="2:5" x14ac:dyDescent="0.25">
      <c r="B50" s="41">
        <v>4</v>
      </c>
      <c r="C50" s="41">
        <v>-1.5875993759418394E-2</v>
      </c>
      <c r="D50" s="41">
        <f t="shared" si="0"/>
        <v>0.98412400624058161</v>
      </c>
      <c r="E50" s="41">
        <f t="shared" si="4"/>
        <v>0.9556441914297118</v>
      </c>
    </row>
    <row r="51" spans="2:5" x14ac:dyDescent="0.25">
      <c r="B51" s="41">
        <v>4.083333333333333</v>
      </c>
      <c r="C51" s="41">
        <v>-2.281181264549681E-3</v>
      </c>
      <c r="D51" s="41">
        <f t="shared" si="0"/>
        <v>0.99771881873545032</v>
      </c>
      <c r="E51" s="41">
        <f t="shared" si="4"/>
        <v>0.95665013453473635</v>
      </c>
    </row>
    <row r="52" spans="2:5" x14ac:dyDescent="0.25">
      <c r="B52" s="41">
        <v>4.166666666666667</v>
      </c>
      <c r="C52" s="41">
        <v>-2.1759359905056952E-3</v>
      </c>
      <c r="D52" s="41">
        <f t="shared" si="0"/>
        <v>0.9978240640094943</v>
      </c>
      <c r="E52" s="41">
        <f t="shared" si="4"/>
        <v>0.95761172865037825</v>
      </c>
    </row>
    <row r="53" spans="2:5" x14ac:dyDescent="0.25">
      <c r="B53" s="41">
        <v>4.25</v>
      </c>
      <c r="C53" s="41">
        <v>-2.0748076173153773E-3</v>
      </c>
      <c r="D53" s="41">
        <f t="shared" si="0"/>
        <v>0.99792519238268462</v>
      </c>
      <c r="E53" s="41">
        <f t="shared" si="4"/>
        <v>0.95853216769287697</v>
      </c>
    </row>
    <row r="54" spans="2:5" x14ac:dyDescent="0.25">
      <c r="B54" s="41">
        <v>4.333333333333333</v>
      </c>
      <c r="C54" s="41">
        <v>-1.9775344166745867E-3</v>
      </c>
      <c r="D54" s="41">
        <f t="shared" si="0"/>
        <v>0.99802246558332541</v>
      </c>
      <c r="E54" s="41">
        <f t="shared" si="4"/>
        <v>0.95941433044362689</v>
      </c>
    </row>
    <row r="55" spans="2:5" x14ac:dyDescent="0.25">
      <c r="B55" s="41">
        <v>4.416666666666667</v>
      </c>
      <c r="C55" s="41">
        <v>-1.8838773851980184E-3</v>
      </c>
      <c r="D55" s="41">
        <f t="shared" si="0"/>
        <v>0.99811612261480198</v>
      </c>
      <c r="E55" s="41">
        <f t="shared" si="4"/>
        <v>0.96026081965164845</v>
      </c>
    </row>
    <row r="56" spans="2:5" x14ac:dyDescent="0.25">
      <c r="B56" s="41">
        <v>4.5</v>
      </c>
      <c r="C56" s="41">
        <v>-1.7936177683497423E-3</v>
      </c>
      <c r="D56" s="41">
        <f t="shared" si="0"/>
        <v>0.99820638223165026</v>
      </c>
      <c r="E56" s="41">
        <f t="shared" si="4"/>
        <v>0.96107399533642368</v>
      </c>
    </row>
    <row r="57" spans="2:5" x14ac:dyDescent="0.25">
      <c r="B57" s="41">
        <v>4.583333333333333</v>
      </c>
      <c r="C57" s="41">
        <v>-1.7065549063928209E-3</v>
      </c>
      <c r="D57" s="41">
        <f t="shared" si="0"/>
        <v>0.99829344509360718</v>
      </c>
      <c r="E57" s="41">
        <f t="shared" si="4"/>
        <v>0.96185600328535348</v>
      </c>
    </row>
    <row r="58" spans="2:5" x14ac:dyDescent="0.25">
      <c r="B58" s="41">
        <v>4.666666666666667</v>
      </c>
      <c r="C58" s="41">
        <v>-1.6225043539646045E-3</v>
      </c>
      <c r="D58" s="41">
        <f t="shared" si="0"/>
        <v>0.9983774956460354</v>
      </c>
      <c r="E58" s="41">
        <f t="shared" si="4"/>
        <v>0.96260879954776801</v>
      </c>
    </row>
    <row r="59" spans="2:5" x14ac:dyDescent="0.25">
      <c r="B59" s="41">
        <v>4.75</v>
      </c>
      <c r="C59" s="41">
        <v>-1.5412962331594615E-3</v>
      </c>
      <c r="D59" s="41">
        <f t="shared" si="0"/>
        <v>0.99845870376684054</v>
      </c>
      <c r="E59" s="41">
        <f t="shared" si="4"/>
        <v>0.9633341715762288</v>
      </c>
    </row>
    <row r="60" spans="2:5" x14ac:dyDescent="0.25">
      <c r="B60" s="41">
        <v>4.833333333333333</v>
      </c>
      <c r="C60" s="41">
        <v>-1.46277378659454E-3</v>
      </c>
      <c r="D60" s="41">
        <f t="shared" si="0"/>
        <v>0.99853722621340546</v>
      </c>
      <c r="E60" s="41">
        <f t="shared" si="4"/>
        <v>0.96403375654638968</v>
      </c>
    </row>
    <row r="61" spans="2:5" x14ac:dyDescent="0.25">
      <c r="B61" s="41">
        <v>4.916666666666667</v>
      </c>
      <c r="C61" s="41">
        <v>-1.3867921023472674E-3</v>
      </c>
      <c r="D61" s="41">
        <f t="shared" si="0"/>
        <v>0.99861320789765273</v>
      </c>
      <c r="E61" s="41">
        <f t="shared" si="4"/>
        <v>0.96470905729154055</v>
      </c>
    </row>
    <row r="62" spans="2:5" x14ac:dyDescent="0.25">
      <c r="B62" s="41">
        <v>5</v>
      </c>
      <c r="C62" s="41">
        <v>-1.7264113042309459E-2</v>
      </c>
      <c r="D62" s="41">
        <f t="shared" si="0"/>
        <v>0.98273588695769054</v>
      </c>
      <c r="E62" s="41">
        <f t="shared" si="4"/>
        <v>0.96334832303822071</v>
      </c>
    </row>
    <row r="63" spans="2:5" x14ac:dyDescent="0.25">
      <c r="B63" s="41">
        <v>5.083333333333333</v>
      </c>
      <c r="C63" s="41">
        <v>-1.5515566029833394E-3</v>
      </c>
      <c r="D63" s="41">
        <f t="shared" si="0"/>
        <v>0.99844844339701666</v>
      </c>
      <c r="E63" s="41">
        <f t="shared" si="4"/>
        <v>0.96405281280123611</v>
      </c>
    </row>
    <row r="64" spans="2:5" x14ac:dyDescent="0.25">
      <c r="B64" s="41">
        <v>5.166666666666667</v>
      </c>
      <c r="C64" s="41">
        <v>-1.472698098300862E-3</v>
      </c>
      <c r="D64" s="41">
        <f t="shared" si="0"/>
        <v>0.99852730190169914</v>
      </c>
      <c r="E64" s="41">
        <f t="shared" si="4"/>
        <v>0.9647322496804438</v>
      </c>
    </row>
    <row r="65" spans="2:5" x14ac:dyDescent="0.25">
      <c r="B65" s="41">
        <v>5.25</v>
      </c>
      <c r="C65" s="41">
        <v>-1.3963983171354499E-3</v>
      </c>
      <c r="D65" s="41">
        <f t="shared" si="0"/>
        <v>0.99860360168286455</v>
      </c>
      <c r="E65" s="41">
        <f t="shared" si="4"/>
        <v>0.96538809376110468</v>
      </c>
    </row>
    <row r="66" spans="2:5" x14ac:dyDescent="0.25">
      <c r="B66" s="41">
        <v>5.333333333333333</v>
      </c>
      <c r="C66" s="41">
        <v>-1.322521750077188E-3</v>
      </c>
      <c r="D66" s="41">
        <f t="shared" si="0"/>
        <v>0.99867747824992281</v>
      </c>
      <c r="E66" s="41">
        <f t="shared" si="4"/>
        <v>0.96602168814540179</v>
      </c>
    </row>
    <row r="67" spans="2:5" x14ac:dyDescent="0.25">
      <c r="B67" s="41">
        <v>5.416666666666667</v>
      </c>
      <c r="C67" s="41">
        <v>-1.2509427294171704E-3</v>
      </c>
      <c r="D67" s="41">
        <f t="shared" si="0"/>
        <v>0.99874905727058283</v>
      </c>
      <c r="E67" s="41">
        <f t="shared" si="4"/>
        <v>0.96663427078063791</v>
      </c>
    </row>
    <row r="68" spans="2:5" x14ac:dyDescent="0.25">
      <c r="B68" s="41">
        <v>5.5</v>
      </c>
      <c r="C68" s="41">
        <v>-1.1815445286439408E-3</v>
      </c>
      <c r="D68" s="41">
        <f t="shared" ref="D68:D131" si="5">1+C68</f>
        <v>0.99881845547135606</v>
      </c>
      <c r="E68" s="41">
        <f t="shared" si="4"/>
        <v>0.96722698485285663</v>
      </c>
    </row>
    <row r="69" spans="2:5" x14ac:dyDescent="0.25">
      <c r="B69" s="41">
        <v>5.583333333333333</v>
      </c>
      <c r="C69" s="41">
        <v>-1.1142185606390909E-3</v>
      </c>
      <c r="D69" s="41">
        <f t="shared" si="5"/>
        <v>0.99888578143936091</v>
      </c>
      <c r="E69" s="41">
        <f t="shared" si="4"/>
        <v>0.96780088794772123</v>
      </c>
    </row>
    <row r="70" spans="2:5" x14ac:dyDescent="0.25">
      <c r="B70" s="41">
        <v>5.666666666666667</v>
      </c>
      <c r="C70" s="41">
        <v>-1.0488636620651359E-3</v>
      </c>
      <c r="D70" s="41">
        <f t="shared" si="5"/>
        <v>0.99895113633793486</v>
      </c>
      <c r="E70" s="41">
        <f t="shared" si="4"/>
        <v>0.96835696014827088</v>
      </c>
    </row>
    <row r="71" spans="2:5" x14ac:dyDescent="0.25">
      <c r="B71" s="41">
        <v>5.75</v>
      </c>
      <c r="C71" s="41">
        <v>-9.8538545318982429E-4</v>
      </c>
      <c r="D71" s="41">
        <f t="shared" si="5"/>
        <v>0.99901461454681018</v>
      </c>
      <c r="E71" s="41">
        <f t="shared" si="4"/>
        <v>0.96889611121278096</v>
      </c>
    </row>
    <row r="72" spans="2:5" x14ac:dyDescent="0.25">
      <c r="B72" s="41">
        <v>5.833333333333333</v>
      </c>
      <c r="C72" s="41">
        <v>-9.2369576390649577E-4</v>
      </c>
      <c r="D72" s="41">
        <f t="shared" si="5"/>
        <v>0.9990763042360935</v>
      </c>
      <c r="E72" s="41">
        <f t="shared" si="4"/>
        <v>0.96941918695408624</v>
      </c>
    </row>
    <row r="73" spans="2:5" x14ac:dyDescent="0.25">
      <c r="B73" s="41">
        <v>5.916666666666667</v>
      </c>
      <c r="C73" s="41">
        <v>-8.6371211804880943E-4</v>
      </c>
      <c r="D73" s="41">
        <f t="shared" si="5"/>
        <v>0.99913628788195119</v>
      </c>
      <c r="E73" s="41">
        <f t="shared" si="4"/>
        <v>0.96992697492352253</v>
      </c>
    </row>
    <row r="74" spans="2:5" x14ac:dyDescent="0.25">
      <c r="B74" s="41">
        <v>6</v>
      </c>
      <c r="C74" s="41">
        <v>-1.8460598969672226E-2</v>
      </c>
      <c r="D74" s="41">
        <f t="shared" si="5"/>
        <v>0.98153940103032777</v>
      </c>
      <c r="E74" s="41">
        <f t="shared" si="4"/>
        <v>0.9687460839115356</v>
      </c>
    </row>
    <row r="75" spans="2:5" x14ac:dyDescent="0.25">
      <c r="B75" s="41">
        <v>6.083333333333333</v>
      </c>
      <c r="C75" s="41">
        <v>-1.0017200744422139E-3</v>
      </c>
      <c r="D75" s="41">
        <f t="shared" si="5"/>
        <v>0.99899827992555779</v>
      </c>
      <c r="E75" s="41">
        <f t="shared" si="4"/>
        <v>0.96927956361931433</v>
      </c>
    </row>
    <row r="76" spans="2:5" x14ac:dyDescent="0.25">
      <c r="B76" s="41">
        <v>6.166666666666667</v>
      </c>
      <c r="C76" s="41">
        <v>-9.3957336308725381E-4</v>
      </c>
      <c r="D76" s="41">
        <f t="shared" si="5"/>
        <v>0.99906042663691275</v>
      </c>
      <c r="E76" s="41">
        <f t="shared" si="4"/>
        <v>0.96979707266460358</v>
      </c>
    </row>
    <row r="77" spans="2:5" x14ac:dyDescent="0.25">
      <c r="B77" s="41">
        <v>6.25</v>
      </c>
      <c r="C77" s="41">
        <v>-8.7915362541801656E-4</v>
      </c>
      <c r="D77" s="41">
        <f t="shared" si="5"/>
        <v>0.99912084637458198</v>
      </c>
      <c r="E77" s="41">
        <f t="shared" si="4"/>
        <v>0.97029939649663621</v>
      </c>
    </row>
    <row r="78" spans="2:5" x14ac:dyDescent="0.25">
      <c r="B78" s="41">
        <v>6.333333333333333</v>
      </c>
      <c r="C78" s="41">
        <v>-8.2038229677694474E-4</v>
      </c>
      <c r="D78" s="41">
        <f t="shared" si="5"/>
        <v>0.99917961770322306</v>
      </c>
      <c r="E78" s="41">
        <f t="shared" si="4"/>
        <v>0.97078726732491216</v>
      </c>
    </row>
    <row r="79" spans="2:5" x14ac:dyDescent="0.25">
      <c r="B79" s="41">
        <v>6.416666666666667</v>
      </c>
      <c r="C79" s="41">
        <v>-7.6318572815337049E-4</v>
      </c>
      <c r="D79" s="41">
        <f t="shared" si="5"/>
        <v>0.99923681427184663</v>
      </c>
      <c r="E79" s="41">
        <f t="shared" ref="E79:E142" si="6">PRODUCT(D68:D79)</f>
        <v>0.97126136868493718</v>
      </c>
    </row>
    <row r="80" spans="2:5" x14ac:dyDescent="0.25">
      <c r="B80" s="41">
        <v>6.5</v>
      </c>
      <c r="C80" s="41">
        <v>-7.0749479764375955E-4</v>
      </c>
      <c r="D80" s="41">
        <f t="shared" si="5"/>
        <v>0.99929250520235624</v>
      </c>
      <c r="E80" s="41">
        <f t="shared" si="6"/>
        <v>0.97172233953307641</v>
      </c>
    </row>
    <row r="81" spans="2:5" x14ac:dyDescent="0.25">
      <c r="B81" s="41">
        <v>6.583333333333333</v>
      </c>
      <c r="C81" s="41">
        <v>-6.5324455878001952E-4</v>
      </c>
      <c r="D81" s="41">
        <f t="shared" si="5"/>
        <v>0.99934675544121998</v>
      </c>
      <c r="E81" s="41">
        <f t="shared" si="6"/>
        <v>0.9721707779270089</v>
      </c>
    </row>
    <row r="82" spans="2:5" x14ac:dyDescent="0.25">
      <c r="B82" s="41">
        <v>6.666666666666667</v>
      </c>
      <c r="C82" s="41">
        <v>-6.0037392166201187E-4</v>
      </c>
      <c r="D82" s="41">
        <f t="shared" si="5"/>
        <v>0.99939962607833799</v>
      </c>
      <c r="E82" s="41">
        <f t="shared" si="6"/>
        <v>0.97260724434058954</v>
      </c>
    </row>
    <row r="83" spans="2:5" x14ac:dyDescent="0.25">
      <c r="B83" s="41">
        <v>6.75</v>
      </c>
      <c r="C83" s="41">
        <v>-5.4882536340916666E-4</v>
      </c>
      <c r="D83" s="41">
        <f t="shared" si="5"/>
        <v>0.99945117463659083</v>
      </c>
      <c r="E83" s="41">
        <f t="shared" si="6"/>
        <v>0.97303226465533588</v>
      </c>
    </row>
    <row r="84" spans="2:5" x14ac:dyDescent="0.25">
      <c r="B84" s="41">
        <v>6.833333333333333</v>
      </c>
      <c r="C84" s="41">
        <v>-4.9854466469034797E-4</v>
      </c>
      <c r="D84" s="41">
        <f t="shared" si="5"/>
        <v>0.99950145533530965</v>
      </c>
      <c r="E84" s="41">
        <f t="shared" si="6"/>
        <v>0.97344633286527826</v>
      </c>
    </row>
    <row r="85" spans="2:5" x14ac:dyDescent="0.25">
      <c r="B85" s="41">
        <v>6.916666666666667</v>
      </c>
      <c r="C85" s="41">
        <v>-4.4948066971739475E-4</v>
      </c>
      <c r="D85" s="41">
        <f t="shared" si="5"/>
        <v>0.99955051933028261</v>
      </c>
      <c r="E85" s="41">
        <f t="shared" si="6"/>
        <v>0.97384991352712202</v>
      </c>
    </row>
    <row r="86" spans="2:5" x14ac:dyDescent="0.25">
      <c r="B86" s="41">
        <v>7</v>
      </c>
      <c r="C86" s="41">
        <v>-1.9483267362049306E-2</v>
      </c>
      <c r="D86" s="41">
        <f t="shared" si="5"/>
        <v>0.98051673263795069</v>
      </c>
      <c r="E86" s="41">
        <f t="shared" si="6"/>
        <v>0.97283525683128513</v>
      </c>
    </row>
    <row r="87" spans="2:5" x14ac:dyDescent="0.25">
      <c r="B87" s="41">
        <v>7.083333333333333</v>
      </c>
      <c r="C87" s="41">
        <v>3.0173136628903752E-3</v>
      </c>
      <c r="D87" s="41">
        <f t="shared" si="5"/>
        <v>1.0030173136628904</v>
      </c>
      <c r="E87" s="41">
        <f t="shared" si="6"/>
        <v>0.97674903505957478</v>
      </c>
    </row>
    <row r="88" spans="2:5" x14ac:dyDescent="0.25">
      <c r="B88" s="41">
        <v>7.166666666666667</v>
      </c>
      <c r="C88" s="41">
        <v>3.0240108375820807E-3</v>
      </c>
      <c r="D88" s="41">
        <f t="shared" si="5"/>
        <v>1.0030240108375821</v>
      </c>
      <c r="E88" s="41">
        <f t="shared" si="6"/>
        <v>0.98062410301358571</v>
      </c>
    </row>
    <row r="89" spans="2:5" x14ac:dyDescent="0.25">
      <c r="B89" s="41">
        <v>7.25</v>
      </c>
      <c r="C89" s="41">
        <v>3.0306478923554092E-3</v>
      </c>
      <c r="D89" s="41">
        <f t="shared" si="5"/>
        <v>1.0030306478923554</v>
      </c>
      <c r="E89" s="41">
        <f t="shared" si="6"/>
        <v>0.98446152230099204</v>
      </c>
    </row>
    <row r="90" spans="2:5" x14ac:dyDescent="0.25">
      <c r="B90" s="41">
        <v>7.333333333333333</v>
      </c>
      <c r="C90" s="41">
        <v>3.0372257214783538E-3</v>
      </c>
      <c r="D90" s="41">
        <f t="shared" si="5"/>
        <v>1.0030372257214784</v>
      </c>
      <c r="E90" s="41">
        <f t="shared" si="6"/>
        <v>0.98826230705961426</v>
      </c>
    </row>
    <row r="91" spans="2:5" x14ac:dyDescent="0.25">
      <c r="B91" s="41">
        <v>7.416666666666667</v>
      </c>
      <c r="C91" s="41">
        <v>3.0437452007030519E-3</v>
      </c>
      <c r="D91" s="41">
        <f t="shared" si="5"/>
        <v>1.0030437452007031</v>
      </c>
      <c r="E91" s="41">
        <f t="shared" si="6"/>
        <v>0.99202742688790013</v>
      </c>
    </row>
    <row r="92" spans="2:5" x14ac:dyDescent="0.25">
      <c r="B92" s="41">
        <v>7.5</v>
      </c>
      <c r="C92" s="41">
        <v>3.0502071877560599E-3</v>
      </c>
      <c r="D92" s="41">
        <f t="shared" si="5"/>
        <v>1.0030502071877561</v>
      </c>
      <c r="E92" s="41">
        <f t="shared" si="6"/>
        <v>0.99575780954581161</v>
      </c>
    </row>
    <row r="93" spans="2:5" x14ac:dyDescent="0.25">
      <c r="B93" s="41">
        <v>7.583333333333333</v>
      </c>
      <c r="C93" s="41">
        <v>3.0566125228175256E-3</v>
      </c>
      <c r="D93" s="41">
        <f t="shared" si="5"/>
        <v>1.0030566125228175</v>
      </c>
      <c r="E93" s="41">
        <f t="shared" si="6"/>
        <v>0.99945434344776907</v>
      </c>
    </row>
    <row r="94" spans="2:5" x14ac:dyDescent="0.25">
      <c r="B94" s="41">
        <v>7.666666666666667</v>
      </c>
      <c r="C94" s="41">
        <v>3.0629620289781556E-3</v>
      </c>
      <c r="D94" s="41">
        <f t="shared" si="5"/>
        <v>1.0030629620289782</v>
      </c>
      <c r="E94" s="41">
        <f t="shared" si="6"/>
        <v>1.003117879966932</v>
      </c>
    </row>
    <row r="95" spans="2:5" x14ac:dyDescent="0.25">
      <c r="B95" s="41">
        <v>7.75</v>
      </c>
      <c r="C95" s="41">
        <v>3.0692565126781979E-3</v>
      </c>
      <c r="D95" s="41">
        <f t="shared" si="5"/>
        <v>1.0030692565126782</v>
      </c>
      <c r="E95" s="41">
        <f t="shared" si="6"/>
        <v>1.0067492355680769</v>
      </c>
    </row>
    <row r="96" spans="2:5" x14ac:dyDescent="0.25">
      <c r="B96" s="41">
        <v>7.833333333333333</v>
      </c>
      <c r="C96" s="41">
        <v>3.0754967641384301E-3</v>
      </c>
      <c r="D96" s="41">
        <f t="shared" si="5"/>
        <v>1.0030754967641384</v>
      </c>
      <c r="E96" s="41">
        <f t="shared" si="6"/>
        <v>1.0103491937844007</v>
      </c>
    </row>
    <row r="97" spans="2:5" x14ac:dyDescent="0.25">
      <c r="B97" s="41">
        <v>7.916666666666667</v>
      </c>
      <c r="C97" s="41">
        <v>3.0816835577935908E-3</v>
      </c>
      <c r="D97" s="41">
        <f t="shared" si="5"/>
        <v>1.0030816835577936</v>
      </c>
      <c r="E97" s="41">
        <f t="shared" si="6"/>
        <v>1.0139185070521048</v>
      </c>
    </row>
    <row r="98" spans="2:5" x14ac:dyDescent="0.25">
      <c r="B98" s="41">
        <v>8</v>
      </c>
      <c r="C98" s="41">
        <v>-1.4479019997876708E-2</v>
      </c>
      <c r="D98" s="41">
        <f t="shared" si="5"/>
        <v>0.98552098000212329</v>
      </c>
      <c r="E98" s="41">
        <f t="shared" si="6"/>
        <v>1.0190932265112527</v>
      </c>
    </row>
    <row r="99" spans="2:5" x14ac:dyDescent="0.25">
      <c r="B99" s="41">
        <v>8.0833333333333339</v>
      </c>
      <c r="C99" s="41">
        <v>3.3241980596889764E-3</v>
      </c>
      <c r="D99" s="41">
        <f t="shared" si="5"/>
        <v>1.003324198059689</v>
      </c>
      <c r="E99" s="41">
        <f t="shared" si="6"/>
        <v>1.0194050295138917</v>
      </c>
    </row>
    <row r="100" spans="2:5" x14ac:dyDescent="0.25">
      <c r="B100" s="41">
        <v>8.1666666666666661</v>
      </c>
      <c r="C100" s="41">
        <v>3.3255162882304123E-3</v>
      </c>
      <c r="D100" s="41">
        <f t="shared" si="5"/>
        <v>1.0033255162882304</v>
      </c>
      <c r="E100" s="41">
        <f t="shared" si="6"/>
        <v>1.019711459040499</v>
      </c>
    </row>
    <row r="101" spans="2:5" x14ac:dyDescent="0.25">
      <c r="B101" s="41">
        <v>8.25</v>
      </c>
      <c r="C101" s="41">
        <v>3.32682924675054E-3</v>
      </c>
      <c r="D101" s="41">
        <f t="shared" si="5"/>
        <v>1.0033268292467505</v>
      </c>
      <c r="E101" s="41">
        <f t="shared" si="6"/>
        <v>1.0200125660123205</v>
      </c>
    </row>
    <row r="102" spans="2:5" x14ac:dyDescent="0.25">
      <c r="B102" s="41">
        <v>8.3333333333333339</v>
      </c>
      <c r="C102" s="41">
        <v>3.3281369702711228E-3</v>
      </c>
      <c r="D102" s="41">
        <f t="shared" si="5"/>
        <v>1.0033281369702711</v>
      </c>
      <c r="E102" s="41">
        <f t="shared" si="6"/>
        <v>1.0203084006251879</v>
      </c>
    </row>
    <row r="103" spans="2:5" x14ac:dyDescent="0.25">
      <c r="B103" s="41">
        <v>8.4166666666666661</v>
      </c>
      <c r="C103" s="41">
        <v>3.329439493496178E-3</v>
      </c>
      <c r="D103" s="41">
        <f t="shared" si="5"/>
        <v>1.0033294394934962</v>
      </c>
      <c r="E103" s="41">
        <f t="shared" si="6"/>
        <v>1.0205990123640498</v>
      </c>
    </row>
    <row r="104" spans="2:5" x14ac:dyDescent="0.25">
      <c r="B104" s="41">
        <v>8.5</v>
      </c>
      <c r="C104" s="41">
        <v>3.3307368507948798E-3</v>
      </c>
      <c r="D104" s="41">
        <f t="shared" si="5"/>
        <v>1.0033307368507949</v>
      </c>
      <c r="E104" s="41">
        <f t="shared" si="6"/>
        <v>1.0208844500171053</v>
      </c>
    </row>
    <row r="105" spans="2:5" x14ac:dyDescent="0.25">
      <c r="B105" s="41">
        <v>8.5833333333333339</v>
      </c>
      <c r="C105" s="41">
        <v>3.3320290762315352E-3</v>
      </c>
      <c r="D105" s="41">
        <f t="shared" si="5"/>
        <v>1.0033320290762315</v>
      </c>
      <c r="E105" s="41">
        <f t="shared" si="6"/>
        <v>1.021164761689594</v>
      </c>
    </row>
    <row r="106" spans="2:5" x14ac:dyDescent="0.25">
      <c r="B106" s="41">
        <v>8.6666666666666661</v>
      </c>
      <c r="C106" s="41">
        <v>3.3333162035507069E-3</v>
      </c>
      <c r="D106" s="41">
        <f t="shared" si="5"/>
        <v>1.0033333162035507</v>
      </c>
      <c r="E106" s="41">
        <f t="shared" si="6"/>
        <v>1.0214399948172244</v>
      </c>
    </row>
    <row r="107" spans="2:5" x14ac:dyDescent="0.25">
      <c r="B107" s="41">
        <v>8.75</v>
      </c>
      <c r="C107" s="41">
        <v>3.3345982661892037E-3</v>
      </c>
      <c r="D107" s="41">
        <f t="shared" si="5"/>
        <v>1.0033345982661892</v>
      </c>
      <c r="E107" s="41">
        <f t="shared" si="6"/>
        <v>1.021710196179265</v>
      </c>
    </row>
    <row r="108" spans="2:5" x14ac:dyDescent="0.25">
      <c r="B108" s="41">
        <v>8.8333333333333339</v>
      </c>
      <c r="C108" s="41">
        <v>3.3358752972727501E-3</v>
      </c>
      <c r="D108" s="41">
        <f t="shared" si="5"/>
        <v>1.0033358752972728</v>
      </c>
      <c r="E108" s="41">
        <f t="shared" si="6"/>
        <v>1.0219754119113094</v>
      </c>
    </row>
    <row r="109" spans="2:5" x14ac:dyDescent="0.25">
      <c r="B109" s="41">
        <v>8.9166666666666661</v>
      </c>
      <c r="C109" s="41">
        <v>3.3371473296404108E-3</v>
      </c>
      <c r="D109" s="41">
        <f t="shared" si="5"/>
        <v>1.0033371473296404</v>
      </c>
      <c r="E109" s="41">
        <f t="shared" si="6"/>
        <v>1.0222356875177141</v>
      </c>
    </row>
    <row r="110" spans="2:5" x14ac:dyDescent="0.25">
      <c r="B110" s="41">
        <v>9</v>
      </c>
      <c r="C110" s="41">
        <v>-1.2321437984876282E-2</v>
      </c>
      <c r="D110" s="41">
        <f t="shared" si="5"/>
        <v>0.98767856201512372</v>
      </c>
      <c r="E110" s="41">
        <f t="shared" si="6"/>
        <v>1.0244736483294978</v>
      </c>
    </row>
    <row r="111" spans="2:5" x14ac:dyDescent="0.25">
      <c r="B111" s="41">
        <v>9.0833333333333339</v>
      </c>
      <c r="C111" s="41">
        <v>2.8332620400672859E-3</v>
      </c>
      <c r="D111" s="41">
        <f t="shared" si="5"/>
        <v>1.0028332620400673</v>
      </c>
      <c r="E111" s="41">
        <f t="shared" si="6"/>
        <v>1.0239723636838258</v>
      </c>
    </row>
    <row r="112" spans="2:5" x14ac:dyDescent="0.25">
      <c r="B112" s="41">
        <v>9.1666666666666661</v>
      </c>
      <c r="C112" s="41">
        <v>2.8336979232481685E-3</v>
      </c>
      <c r="D112" s="41">
        <f t="shared" si="5"/>
        <v>1.0028336979232482</v>
      </c>
      <c r="E112" s="41">
        <f t="shared" si="6"/>
        <v>1.0234704244771391</v>
      </c>
    </row>
    <row r="113" spans="2:5" x14ac:dyDescent="0.25">
      <c r="B113" s="41">
        <v>9.25</v>
      </c>
      <c r="C113" s="41">
        <v>2.8341327951244555E-3</v>
      </c>
      <c r="D113" s="41">
        <f t="shared" si="5"/>
        <v>1.0028341327951245</v>
      </c>
      <c r="E113" s="41">
        <f t="shared" si="6"/>
        <v>1.022967836255849</v>
      </c>
    </row>
    <row r="114" spans="2:5" x14ac:dyDescent="0.25">
      <c r="B114" s="41">
        <v>9.3333333333333339</v>
      </c>
      <c r="C114" s="41">
        <v>2.8345666596016894E-3</v>
      </c>
      <c r="D114" s="41">
        <f t="shared" si="5"/>
        <v>1.0028345666596017</v>
      </c>
      <c r="E114" s="41">
        <f t="shared" si="6"/>
        <v>1.0224646045272239</v>
      </c>
    </row>
    <row r="115" spans="2:5" x14ac:dyDescent="0.25">
      <c r="B115" s="41">
        <v>9.4166666666666661</v>
      </c>
      <c r="C115" s="41">
        <v>2.8349995205605438E-3</v>
      </c>
      <c r="D115" s="41">
        <f t="shared" si="5"/>
        <v>1.0028349995205605</v>
      </c>
      <c r="E115" s="41">
        <f t="shared" si="6"/>
        <v>1.0219607347597373</v>
      </c>
    </row>
    <row r="116" spans="2:5" x14ac:dyDescent="0.25">
      <c r="B116" s="41">
        <v>9.5</v>
      </c>
      <c r="C116" s="41">
        <v>2.8354313818659271E-3</v>
      </c>
      <c r="D116" s="41">
        <f t="shared" si="5"/>
        <v>1.0028354313818659</v>
      </c>
      <c r="E116" s="41">
        <f t="shared" si="6"/>
        <v>1.0214562323834362</v>
      </c>
    </row>
    <row r="117" spans="2:5" x14ac:dyDescent="0.25">
      <c r="B117" s="41">
        <v>9.5833333333333339</v>
      </c>
      <c r="C117" s="41">
        <v>2.8358622473620976E-3</v>
      </c>
      <c r="D117" s="41">
        <f t="shared" si="5"/>
        <v>1.0028358622473621</v>
      </c>
      <c r="E117" s="41">
        <f t="shared" si="6"/>
        <v>1.0209511027902771</v>
      </c>
    </row>
    <row r="118" spans="2:5" x14ac:dyDescent="0.25">
      <c r="B118" s="41">
        <v>9.6666666666666661</v>
      </c>
      <c r="C118" s="41">
        <v>2.836292120861561E-3</v>
      </c>
      <c r="D118" s="41">
        <f t="shared" si="5"/>
        <v>1.0028362921208616</v>
      </c>
      <c r="E118" s="41">
        <f t="shared" si="6"/>
        <v>1.0204453513344651</v>
      </c>
    </row>
    <row r="119" spans="2:5" x14ac:dyDescent="0.25">
      <c r="B119" s="41">
        <v>9.75</v>
      </c>
      <c r="C119" s="41">
        <v>2.836721006180376E-3</v>
      </c>
      <c r="D119" s="41">
        <f t="shared" si="5"/>
        <v>1.0028367210061804</v>
      </c>
      <c r="E119" s="41">
        <f t="shared" si="6"/>
        <v>1.0199389833328143</v>
      </c>
    </row>
    <row r="120" spans="2:5" x14ac:dyDescent="0.25">
      <c r="B120" s="41">
        <v>9.8333333333333339</v>
      </c>
      <c r="C120" s="41">
        <v>2.8371489070853073E-3</v>
      </c>
      <c r="D120" s="41">
        <f t="shared" si="5"/>
        <v>1.0028371489070853</v>
      </c>
      <c r="E120" s="41">
        <f t="shared" si="6"/>
        <v>1.0194320040650608</v>
      </c>
    </row>
    <row r="121" spans="2:5" x14ac:dyDescent="0.25">
      <c r="B121" s="41">
        <v>9.9166666666666661</v>
      </c>
      <c r="C121" s="41">
        <v>2.8375758273397889E-3</v>
      </c>
      <c r="D121" s="41">
        <f t="shared" si="5"/>
        <v>1.0028375758273398</v>
      </c>
      <c r="E121" s="41">
        <f t="shared" si="6"/>
        <v>1.0189244187741946</v>
      </c>
    </row>
    <row r="122" spans="2:5" x14ac:dyDescent="0.25">
      <c r="B122" s="41">
        <v>10</v>
      </c>
      <c r="C122" s="41">
        <v>2.8380017706881588E-3</v>
      </c>
      <c r="D122" s="41">
        <f t="shared" si="5"/>
        <v>1.0028380017706882</v>
      </c>
      <c r="E122" s="41">
        <f t="shared" si="6"/>
        <v>1.0345634373131474</v>
      </c>
    </row>
    <row r="123" spans="2:5" x14ac:dyDescent="0.25">
      <c r="B123" s="41">
        <v>10.083333333333334</v>
      </c>
      <c r="C123" s="41">
        <v>2.2895562791585E-3</v>
      </c>
      <c r="D123" s="41">
        <f t="shared" si="5"/>
        <v>1.0022895562791585</v>
      </c>
      <c r="E123" s="41">
        <f t="shared" si="6"/>
        <v>1.0340025284141463</v>
      </c>
    </row>
    <row r="124" spans="2:5" x14ac:dyDescent="0.25">
      <c r="B124" s="41">
        <v>10.166666666666666</v>
      </c>
      <c r="C124" s="41">
        <v>2.2897607853946678E-3</v>
      </c>
      <c r="D124" s="41">
        <f t="shared" si="5"/>
        <v>1.0022897607853947</v>
      </c>
      <c r="E124" s="41">
        <f t="shared" si="6"/>
        <v>1.0334416852982804</v>
      </c>
    </row>
    <row r="125" spans="2:5" x14ac:dyDescent="0.25">
      <c r="B125" s="41">
        <v>10.25</v>
      </c>
      <c r="C125" s="41">
        <v>2.2899649677816658E-3</v>
      </c>
      <c r="D125" s="41">
        <f t="shared" si="5"/>
        <v>1.0022899649677817</v>
      </c>
      <c r="E125" s="41">
        <f t="shared" si="6"/>
        <v>1.0328809088964968</v>
      </c>
    </row>
    <row r="126" spans="2:5" x14ac:dyDescent="0.25">
      <c r="B126" s="41">
        <v>10.333333333333334</v>
      </c>
      <c r="C126" s="41">
        <v>2.2901688271725895E-3</v>
      </c>
      <c r="D126" s="41">
        <f t="shared" si="5"/>
        <v>1.0022901688271726</v>
      </c>
      <c r="E126" s="41">
        <f t="shared" si="6"/>
        <v>1.0323202001348979</v>
      </c>
    </row>
    <row r="127" spans="2:5" x14ac:dyDescent="0.25">
      <c r="B127" s="41">
        <v>10.416666666666666</v>
      </c>
      <c r="C127" s="41">
        <v>2.2903723644120966E-3</v>
      </c>
      <c r="D127" s="41">
        <f t="shared" si="5"/>
        <v>1.0022903723644121</v>
      </c>
      <c r="E127" s="41">
        <f t="shared" si="6"/>
        <v>1.0317595599347624</v>
      </c>
    </row>
    <row r="128" spans="2:5" x14ac:dyDescent="0.25">
      <c r="B128" s="41">
        <v>10.5</v>
      </c>
      <c r="C128" s="41">
        <v>2.290575580356391E-3</v>
      </c>
      <c r="D128" s="41">
        <f t="shared" si="5"/>
        <v>1.0022905755803564</v>
      </c>
      <c r="E128" s="41">
        <f t="shared" si="6"/>
        <v>1.0311989892125863</v>
      </c>
    </row>
    <row r="129" spans="2:5" x14ac:dyDescent="0.25">
      <c r="B129" s="41">
        <v>10.583333333333334</v>
      </c>
      <c r="C129" s="41">
        <v>2.2907784758401384E-3</v>
      </c>
      <c r="D129" s="41">
        <f t="shared" si="5"/>
        <v>1.0022907784758401</v>
      </c>
      <c r="E129" s="41">
        <f t="shared" si="6"/>
        <v>1.0306384888800895</v>
      </c>
    </row>
    <row r="130" spans="2:5" x14ac:dyDescent="0.25">
      <c r="B130" s="41">
        <v>10.666666666666666</v>
      </c>
      <c r="C130" s="41">
        <v>2.2909810517126594E-3</v>
      </c>
      <c r="D130" s="41">
        <f t="shared" si="5"/>
        <v>1.0022909810517127</v>
      </c>
      <c r="E130" s="41">
        <f t="shared" si="6"/>
        <v>1.0300780598442709</v>
      </c>
    </row>
    <row r="131" spans="2:5" x14ac:dyDescent="0.25">
      <c r="B131" s="41">
        <v>10.75</v>
      </c>
      <c r="C131" s="41">
        <v>2.2911833088139488E-3</v>
      </c>
      <c r="D131" s="41">
        <f t="shared" si="5"/>
        <v>1.0022911833088139</v>
      </c>
      <c r="E131" s="41">
        <f t="shared" si="6"/>
        <v>1.0295177030074059</v>
      </c>
    </row>
    <row r="132" spans="2:5" x14ac:dyDescent="0.25">
      <c r="B132" s="41">
        <v>10.833333333333334</v>
      </c>
      <c r="C132" s="41">
        <v>2.2913852479671259E-3</v>
      </c>
      <c r="D132" s="41">
        <f t="shared" ref="D132:D195" si="7">1+C132</f>
        <v>1.0022913852479671</v>
      </c>
      <c r="E132" s="41">
        <f t="shared" si="6"/>
        <v>1.0289574192670867</v>
      </c>
    </row>
    <row r="133" spans="2:5" x14ac:dyDescent="0.25">
      <c r="B133" s="41">
        <v>10.916666666666666</v>
      </c>
      <c r="C133" s="41">
        <v>2.2915868700190689E-3</v>
      </c>
      <c r="D133" s="41">
        <f t="shared" si="7"/>
        <v>1.0022915868700191</v>
      </c>
      <c r="E133" s="41">
        <f t="shared" si="6"/>
        <v>1.0283972095162606</v>
      </c>
    </row>
    <row r="134" spans="2:5" x14ac:dyDescent="0.25">
      <c r="B134" s="41">
        <v>11</v>
      </c>
      <c r="C134" s="41">
        <v>2.2917881757864578E-3</v>
      </c>
      <c r="D134" s="41">
        <f t="shared" si="7"/>
        <v>1.0022917881757865</v>
      </c>
      <c r="E134" s="41">
        <f t="shared" si="6"/>
        <v>1.0278370746432259</v>
      </c>
    </row>
    <row r="135" spans="2:5" x14ac:dyDescent="0.25">
      <c r="B135" s="41">
        <v>11.083333333333334</v>
      </c>
      <c r="C135" s="41">
        <v>1.8719317224527021E-3</v>
      </c>
      <c r="D135" s="41">
        <f t="shared" si="7"/>
        <v>1.0018719317224527</v>
      </c>
      <c r="E135" s="41">
        <f t="shared" si="6"/>
        <v>1.0274088051875836</v>
      </c>
    </row>
    <row r="136" spans="2:5" x14ac:dyDescent="0.25">
      <c r="B136" s="41">
        <v>11.166666666666666</v>
      </c>
      <c r="C136" s="41">
        <v>1.8720633697419942E-3</v>
      </c>
      <c r="D136" s="41">
        <f t="shared" si="7"/>
        <v>1.001872063369742</v>
      </c>
      <c r="E136" s="41">
        <f t="shared" si="6"/>
        <v>1.0269806395816519</v>
      </c>
    </row>
    <row r="137" spans="2:5" x14ac:dyDescent="0.25">
      <c r="B137" s="41">
        <v>11.25</v>
      </c>
      <c r="C137" s="41">
        <v>1.8721948501989605E-3</v>
      </c>
      <c r="D137" s="41">
        <f t="shared" si="7"/>
        <v>1.001872194850199</v>
      </c>
      <c r="E137" s="41">
        <f t="shared" si="6"/>
        <v>1.026552578005113</v>
      </c>
    </row>
    <row r="138" spans="2:5" x14ac:dyDescent="0.25">
      <c r="B138" s="41">
        <v>11.333333333333334</v>
      </c>
      <c r="C138" s="41">
        <v>1.8723261641753197E-3</v>
      </c>
      <c r="D138" s="41">
        <f t="shared" si="7"/>
        <v>1.0018723261641753</v>
      </c>
      <c r="E138" s="41">
        <f t="shared" si="6"/>
        <v>1.0261246206368368</v>
      </c>
    </row>
    <row r="139" spans="2:5" x14ac:dyDescent="0.25">
      <c r="B139" s="41">
        <v>11.416666666666666</v>
      </c>
      <c r="C139" s="41">
        <v>1.8724573120318944E-3</v>
      </c>
      <c r="D139" s="41">
        <f t="shared" si="7"/>
        <v>1.0018724573120319</v>
      </c>
      <c r="E139" s="41">
        <f t="shared" si="6"/>
        <v>1.0256967676549009</v>
      </c>
    </row>
    <row r="140" spans="2:5" x14ac:dyDescent="0.25">
      <c r="B140" s="41">
        <v>11.5</v>
      </c>
      <c r="C140" s="41">
        <v>1.8725882941086347E-3</v>
      </c>
      <c r="D140" s="41">
        <f t="shared" si="7"/>
        <v>1.0018725882941086</v>
      </c>
      <c r="E140" s="41">
        <f t="shared" si="6"/>
        <v>1.0252690192365572</v>
      </c>
    </row>
    <row r="141" spans="2:5" x14ac:dyDescent="0.25">
      <c r="B141" s="41">
        <v>11.583333333333334</v>
      </c>
      <c r="C141" s="41">
        <v>1.8727191107557051E-3</v>
      </c>
      <c r="D141" s="41">
        <f t="shared" si="7"/>
        <v>1.0018727191107557</v>
      </c>
      <c r="E141" s="41">
        <f t="shared" si="6"/>
        <v>1.0248413755582673</v>
      </c>
    </row>
    <row r="142" spans="2:5" x14ac:dyDescent="0.25">
      <c r="B142" s="41">
        <v>11.666666666666666</v>
      </c>
      <c r="C142" s="41">
        <v>1.8728497623297091E-3</v>
      </c>
      <c r="D142" s="41">
        <f t="shared" si="7"/>
        <v>1.0018728497623297</v>
      </c>
      <c r="E142" s="41">
        <f t="shared" si="6"/>
        <v>1.0244138367956968</v>
      </c>
    </row>
    <row r="143" spans="2:5" x14ac:dyDescent="0.25">
      <c r="B143" s="41">
        <v>11.75</v>
      </c>
      <c r="C143" s="41">
        <v>1.8729802491652681E-3</v>
      </c>
      <c r="D143" s="41">
        <f t="shared" si="7"/>
        <v>1.0018729802491653</v>
      </c>
      <c r="E143" s="41">
        <f t="shared" ref="E143:E206" si="8">PRODUCT(D132:D143)</f>
        <v>1.0239864031236972</v>
      </c>
    </row>
    <row r="144" spans="2:5" x14ac:dyDescent="0.25">
      <c r="B144" s="41">
        <v>11.833333333333334</v>
      </c>
      <c r="C144" s="41">
        <v>1.873110571616099E-3</v>
      </c>
      <c r="D144" s="41">
        <f t="shared" si="7"/>
        <v>1.0018731105716161</v>
      </c>
      <c r="E144" s="41">
        <f t="shared" si="8"/>
        <v>1.0235590747163512</v>
      </c>
    </row>
    <row r="145" spans="2:5" x14ac:dyDescent="0.25">
      <c r="B145" s="41">
        <v>11.916666666666666</v>
      </c>
      <c r="C145" s="41">
        <v>1.87324073002193E-3</v>
      </c>
      <c r="D145" s="41">
        <f t="shared" si="7"/>
        <v>1.0018732407300219</v>
      </c>
      <c r="E145" s="41">
        <f t="shared" si="8"/>
        <v>1.0231318517469321</v>
      </c>
    </row>
    <row r="146" spans="2:5" x14ac:dyDescent="0.25">
      <c r="B146" s="41">
        <v>12</v>
      </c>
      <c r="C146" s="41">
        <v>1.8733707247358122E-3</v>
      </c>
      <c r="D146" s="41">
        <f t="shared" si="7"/>
        <v>1.0018733707247358</v>
      </c>
      <c r="E146" s="41">
        <f t="shared" si="8"/>
        <v>1.0227047343879483</v>
      </c>
    </row>
    <row r="147" spans="2:5" x14ac:dyDescent="0.25">
      <c r="B147" s="41">
        <v>12.083333333333334</v>
      </c>
      <c r="C147" s="41">
        <v>1.2753869155872621E-3</v>
      </c>
      <c r="D147" s="41">
        <f t="shared" si="7"/>
        <v>1.0012753869155873</v>
      </c>
      <c r="E147" s="41">
        <f t="shared" si="8"/>
        <v>1.0220957851011798</v>
      </c>
    </row>
    <row r="148" spans="2:5" x14ac:dyDescent="0.25">
      <c r="B148" s="41">
        <v>12.166666666666666</v>
      </c>
      <c r="C148" s="41">
        <v>1.2754678398889663E-3</v>
      </c>
      <c r="D148" s="41">
        <f t="shared" si="7"/>
        <v>1.001275467839889</v>
      </c>
      <c r="E148" s="41">
        <f t="shared" si="8"/>
        <v>1.0214871467342987</v>
      </c>
    </row>
    <row r="149" spans="2:5" x14ac:dyDescent="0.25">
      <c r="B149" s="41">
        <v>12.25</v>
      </c>
      <c r="C149" s="41">
        <v>1.2755486839446384E-3</v>
      </c>
      <c r="D149" s="41">
        <f t="shared" si="7"/>
        <v>1.0012755486839446</v>
      </c>
      <c r="E149" s="41">
        <f t="shared" si="8"/>
        <v>1.0208788192519014</v>
      </c>
    </row>
    <row r="150" spans="2:5" x14ac:dyDescent="0.25">
      <c r="B150" s="41">
        <v>12.333333333333334</v>
      </c>
      <c r="C150" s="41">
        <v>1.2756294478799557E-3</v>
      </c>
      <c r="D150" s="41">
        <f t="shared" si="7"/>
        <v>1.00127562944788</v>
      </c>
      <c r="E150" s="41">
        <f t="shared" si="8"/>
        <v>1.0202708026181699</v>
      </c>
    </row>
    <row r="151" spans="2:5" x14ac:dyDescent="0.25">
      <c r="B151" s="41">
        <v>12.416666666666666</v>
      </c>
      <c r="C151" s="41">
        <v>1.2757101318345843E-3</v>
      </c>
      <c r="D151" s="41">
        <f t="shared" si="7"/>
        <v>1.0012757101318346</v>
      </c>
      <c r="E151" s="41">
        <f t="shared" si="8"/>
        <v>1.0196630967968785</v>
      </c>
    </row>
    <row r="152" spans="2:5" x14ac:dyDescent="0.25">
      <c r="B152" s="41">
        <v>12.5</v>
      </c>
      <c r="C152" s="41">
        <v>1.2757907359415288E-3</v>
      </c>
      <c r="D152" s="41">
        <f t="shared" si="7"/>
        <v>1.0012757907359415</v>
      </c>
      <c r="E152" s="41">
        <f t="shared" si="8"/>
        <v>1.0190557017514088</v>
      </c>
    </row>
    <row r="153" spans="2:5" x14ac:dyDescent="0.25">
      <c r="B153" s="41">
        <v>12.583333333333334</v>
      </c>
      <c r="C153" s="41">
        <v>1.2758712603220257E-3</v>
      </c>
      <c r="D153" s="41">
        <f t="shared" si="7"/>
        <v>1.001275871260322</v>
      </c>
      <c r="E153" s="41">
        <f t="shared" si="8"/>
        <v>1.0184486174447294</v>
      </c>
    </row>
    <row r="154" spans="2:5" x14ac:dyDescent="0.25">
      <c r="B154" s="41">
        <v>12.666666666666666</v>
      </c>
      <c r="C154" s="41">
        <v>1.2759517051175173E-3</v>
      </c>
      <c r="D154" s="41">
        <f t="shared" si="7"/>
        <v>1.0012759517051175</v>
      </c>
      <c r="E154" s="41">
        <f t="shared" si="8"/>
        <v>1.0178418438394095</v>
      </c>
    </row>
    <row r="155" spans="2:5" x14ac:dyDescent="0.25">
      <c r="B155" s="41">
        <v>12.75</v>
      </c>
      <c r="C155" s="41">
        <v>1.2760320704565675E-3</v>
      </c>
      <c r="D155" s="41">
        <f t="shared" si="7"/>
        <v>1.0012760320704566</v>
      </c>
      <c r="E155" s="41">
        <f t="shared" si="8"/>
        <v>1.0172353808976271</v>
      </c>
    </row>
    <row r="156" spans="2:5" x14ac:dyDescent="0.25">
      <c r="B156" s="41">
        <v>12.833333333333334</v>
      </c>
      <c r="C156" s="41">
        <v>1.2761123564655197E-3</v>
      </c>
      <c r="D156" s="41">
        <f t="shared" si="7"/>
        <v>1.0012761123564655</v>
      </c>
      <c r="E156" s="41">
        <f t="shared" si="8"/>
        <v>1.0166292285811549</v>
      </c>
    </row>
    <row r="157" spans="2:5" x14ac:dyDescent="0.25">
      <c r="B157" s="41">
        <v>12.916666666666666</v>
      </c>
      <c r="C157" s="41">
        <v>1.2761925632811533E-3</v>
      </c>
      <c r="D157" s="41">
        <f t="shared" si="7"/>
        <v>1.0012761925632812</v>
      </c>
      <c r="E157" s="41">
        <f t="shared" si="8"/>
        <v>1.0160233868513799</v>
      </c>
    </row>
    <row r="158" spans="2:5" x14ac:dyDescent="0.25">
      <c r="B158" s="41">
        <v>13</v>
      </c>
      <c r="C158" s="41">
        <v>1.2762726910304778E-3</v>
      </c>
      <c r="D158" s="41">
        <f t="shared" si="7"/>
        <v>1.0012762726910305</v>
      </c>
      <c r="E158" s="41">
        <f t="shared" si="8"/>
        <v>1.0154178556692821</v>
      </c>
    </row>
    <row r="159" spans="2:5" x14ac:dyDescent="0.25">
      <c r="B159" s="41">
        <v>13.083333333333334</v>
      </c>
      <c r="C159" s="41">
        <v>1.276352739841391E-3</v>
      </c>
      <c r="D159" s="41">
        <f t="shared" si="7"/>
        <v>1.0012763527398414</v>
      </c>
      <c r="E159" s="41">
        <f t="shared" si="8"/>
        <v>1.0154188351352766</v>
      </c>
    </row>
    <row r="160" spans="2:5" x14ac:dyDescent="0.25">
      <c r="B160" s="41">
        <v>13.166666666666666</v>
      </c>
      <c r="C160" s="41">
        <v>1.2764327098464534E-3</v>
      </c>
      <c r="D160" s="41">
        <f t="shared" si="7"/>
        <v>1.0012764327098465</v>
      </c>
      <c r="E160" s="41">
        <f t="shared" si="8"/>
        <v>1.0154198136343611</v>
      </c>
    </row>
    <row r="161" spans="2:5" x14ac:dyDescent="0.25">
      <c r="B161" s="41">
        <v>13.25</v>
      </c>
      <c r="C161" s="41">
        <v>1.276512601174673E-3</v>
      </c>
      <c r="D161" s="41">
        <f t="shared" si="7"/>
        <v>1.0012765126011747</v>
      </c>
      <c r="E161" s="41">
        <f t="shared" si="8"/>
        <v>1.0154207911681232</v>
      </c>
    </row>
    <row r="162" spans="2:5" x14ac:dyDescent="0.25">
      <c r="B162" s="41">
        <v>13.333333333333334</v>
      </c>
      <c r="C162" s="41">
        <v>1.2765924139528373E-3</v>
      </c>
      <c r="D162" s="41">
        <f t="shared" si="7"/>
        <v>1.0012765924139528</v>
      </c>
      <c r="E162" s="41">
        <f t="shared" si="8"/>
        <v>1.0154217677381534</v>
      </c>
    </row>
    <row r="163" spans="2:5" x14ac:dyDescent="0.25">
      <c r="B163" s="41">
        <v>13.416666666666666</v>
      </c>
      <c r="C163" s="41">
        <v>1.2766721483128407E-3</v>
      </c>
      <c r="D163" s="41">
        <f t="shared" si="7"/>
        <v>1.0012766721483128</v>
      </c>
      <c r="E163" s="41">
        <f t="shared" si="8"/>
        <v>1.0154227433460332</v>
      </c>
    </row>
    <row r="164" spans="2:5" x14ac:dyDescent="0.25">
      <c r="B164" s="41">
        <v>13.5</v>
      </c>
      <c r="C164" s="41">
        <v>1.2767518043774739E-3</v>
      </c>
      <c r="D164" s="41">
        <f t="shared" si="7"/>
        <v>1.0012767518043775</v>
      </c>
      <c r="E164" s="41">
        <f t="shared" si="8"/>
        <v>1.0154237179933348</v>
      </c>
    </row>
    <row r="165" spans="2:5" x14ac:dyDescent="0.25">
      <c r="B165" s="41">
        <v>13.583333333333334</v>
      </c>
      <c r="C165" s="41">
        <v>1.2768313822821842E-3</v>
      </c>
      <c r="D165" s="41">
        <f t="shared" si="7"/>
        <v>1.0012768313822822</v>
      </c>
      <c r="E165" s="41">
        <f t="shared" si="8"/>
        <v>1.0154246916816447</v>
      </c>
    </row>
    <row r="166" spans="2:5" x14ac:dyDescent="0.25">
      <c r="B166" s="41">
        <v>13.666666666666666</v>
      </c>
      <c r="C166" s="41">
        <v>1.2769108821499842E-3</v>
      </c>
      <c r="D166" s="41">
        <f t="shared" si="7"/>
        <v>1.00127691088215</v>
      </c>
      <c r="E166" s="41">
        <f t="shared" si="8"/>
        <v>1.0154256644125299</v>
      </c>
    </row>
    <row r="167" spans="2:5" x14ac:dyDescent="0.25">
      <c r="B167" s="41">
        <v>13.75</v>
      </c>
      <c r="C167" s="41">
        <v>1.2769903041085495E-3</v>
      </c>
      <c r="D167" s="41">
        <f t="shared" si="7"/>
        <v>1.0012769903041085</v>
      </c>
      <c r="E167" s="41">
        <f t="shared" si="8"/>
        <v>1.0154266361875561</v>
      </c>
    </row>
    <row r="168" spans="2:5" x14ac:dyDescent="0.25">
      <c r="B168" s="41">
        <v>13.833333333333334</v>
      </c>
      <c r="C168" s="41">
        <v>1.2770696482868882E-3</v>
      </c>
      <c r="D168" s="41">
        <f t="shared" si="7"/>
        <v>1.0012770696482869</v>
      </c>
      <c r="E168" s="41">
        <f t="shared" si="8"/>
        <v>1.0154276070082942</v>
      </c>
    </row>
    <row r="169" spans="2:5" x14ac:dyDescent="0.25">
      <c r="B169" s="41">
        <v>13.916666666666666</v>
      </c>
      <c r="C169" s="41">
        <v>1.2771489148080128E-3</v>
      </c>
      <c r="D169" s="41">
        <f t="shared" si="7"/>
        <v>1.001277148914808</v>
      </c>
      <c r="E169" s="41">
        <f t="shared" si="8"/>
        <v>1.0154285768762981</v>
      </c>
    </row>
    <row r="170" spans="2:5" x14ac:dyDescent="0.25">
      <c r="B170" s="41">
        <v>14</v>
      </c>
      <c r="C170" s="41">
        <v>1.2772281038033739E-3</v>
      </c>
      <c r="D170" s="41">
        <f t="shared" si="7"/>
        <v>1.0012772281038034</v>
      </c>
      <c r="E170" s="41">
        <f t="shared" si="8"/>
        <v>1.0154295457931279</v>
      </c>
    </row>
    <row r="171" spans="2:5" x14ac:dyDescent="0.25">
      <c r="B171" s="41">
        <v>14.083333333333334</v>
      </c>
      <c r="C171" s="41">
        <v>1.2773072153979825E-3</v>
      </c>
      <c r="D171" s="41">
        <f t="shared" si="7"/>
        <v>1.001277307215398</v>
      </c>
      <c r="E171" s="41">
        <f t="shared" si="8"/>
        <v>1.0154305137603417</v>
      </c>
    </row>
    <row r="172" spans="2:5" x14ac:dyDescent="0.25">
      <c r="B172" s="41">
        <v>14.166666666666666</v>
      </c>
      <c r="C172" s="41">
        <v>1.2773862497172939E-3</v>
      </c>
      <c r="D172" s="41">
        <f t="shared" si="7"/>
        <v>1.0012773862497173</v>
      </c>
      <c r="E172" s="41">
        <f t="shared" si="8"/>
        <v>1.0154314807794875</v>
      </c>
    </row>
    <row r="173" spans="2:5" x14ac:dyDescent="0.25">
      <c r="B173" s="41">
        <v>14.25</v>
      </c>
      <c r="C173" s="41">
        <v>1.2774652068829884E-3</v>
      </c>
      <c r="D173" s="41">
        <f t="shared" si="7"/>
        <v>1.001277465206883</v>
      </c>
      <c r="E173" s="41">
        <f t="shared" si="8"/>
        <v>1.0154324468521085</v>
      </c>
    </row>
    <row r="174" spans="2:5" x14ac:dyDescent="0.25">
      <c r="B174" s="41">
        <v>14.333333333333334</v>
      </c>
      <c r="C174" s="41">
        <v>1.2775440870280708E-3</v>
      </c>
      <c r="D174" s="41">
        <f t="shared" si="7"/>
        <v>1.0012775440870281</v>
      </c>
      <c r="E174" s="41">
        <f t="shared" si="8"/>
        <v>1.0154334119797535</v>
      </c>
    </row>
    <row r="175" spans="2:5" x14ac:dyDescent="0.25">
      <c r="B175" s="41">
        <v>14.416666666666666</v>
      </c>
      <c r="C175" s="41">
        <v>1.2776228902742215E-3</v>
      </c>
      <c r="D175" s="41">
        <f t="shared" si="7"/>
        <v>1.0012776228902742</v>
      </c>
      <c r="E175" s="41">
        <f t="shared" si="8"/>
        <v>1.0154343761639599</v>
      </c>
    </row>
    <row r="176" spans="2:5" x14ac:dyDescent="0.25">
      <c r="B176" s="41">
        <v>14.5</v>
      </c>
      <c r="C176" s="41">
        <v>1.2777016167411226E-3</v>
      </c>
      <c r="D176" s="41">
        <f t="shared" si="7"/>
        <v>1.0012777016167411</v>
      </c>
      <c r="E176" s="41">
        <f t="shared" si="8"/>
        <v>1.0154353394062641</v>
      </c>
    </row>
    <row r="177" spans="2:5" x14ac:dyDescent="0.25">
      <c r="B177" s="41">
        <v>14.583333333333334</v>
      </c>
      <c r="C177" s="41">
        <v>1.2777802665637772E-3</v>
      </c>
      <c r="D177" s="41">
        <f t="shared" si="7"/>
        <v>1.0012777802665638</v>
      </c>
      <c r="E177" s="41">
        <f t="shared" si="8"/>
        <v>1.0154363017081984</v>
      </c>
    </row>
    <row r="178" spans="2:5" x14ac:dyDescent="0.25">
      <c r="B178" s="41">
        <v>14.666666666666666</v>
      </c>
      <c r="C178" s="41">
        <v>1.277858839860091E-3</v>
      </c>
      <c r="D178" s="41">
        <f t="shared" si="7"/>
        <v>1.0012778588398601</v>
      </c>
      <c r="E178" s="41">
        <f t="shared" si="8"/>
        <v>1.0154372630712953</v>
      </c>
    </row>
    <row r="179" spans="2:5" x14ac:dyDescent="0.25">
      <c r="B179" s="41">
        <v>14.75</v>
      </c>
      <c r="C179" s="41">
        <v>1.2779373367517444E-3</v>
      </c>
      <c r="D179" s="41">
        <f t="shared" si="7"/>
        <v>1.0012779373367517</v>
      </c>
      <c r="E179" s="41">
        <f t="shared" si="8"/>
        <v>1.015438223497076</v>
      </c>
    </row>
    <row r="180" spans="2:5" x14ac:dyDescent="0.25">
      <c r="B180" s="41">
        <v>14.833333333333334</v>
      </c>
      <c r="C180" s="41">
        <v>1.2780157573695217E-3</v>
      </c>
      <c r="D180" s="41">
        <f t="shared" si="7"/>
        <v>1.0012780157573695</v>
      </c>
      <c r="E180" s="41">
        <f t="shared" si="8"/>
        <v>1.0154391829870664</v>
      </c>
    </row>
    <row r="181" spans="2:5" x14ac:dyDescent="0.25">
      <c r="B181" s="41">
        <v>14.916666666666666</v>
      </c>
      <c r="C181" s="41">
        <v>1.2780941018282199E-3</v>
      </c>
      <c r="D181" s="41">
        <f t="shared" si="7"/>
        <v>1.0012780941018282</v>
      </c>
      <c r="E181" s="41">
        <f t="shared" si="8"/>
        <v>1.0154401415427841</v>
      </c>
    </row>
    <row r="182" spans="2:5" x14ac:dyDescent="0.25">
      <c r="B182" s="41">
        <v>15</v>
      </c>
      <c r="C182" s="41">
        <v>1.2781723702597336E-3</v>
      </c>
      <c r="D182" s="41">
        <f t="shared" si="7"/>
        <v>1.0012781723702597</v>
      </c>
      <c r="E182" s="41">
        <f t="shared" si="8"/>
        <v>1.015441099165745</v>
      </c>
    </row>
    <row r="183" spans="2:5" x14ac:dyDescent="0.25">
      <c r="B183" s="41">
        <v>15.083333333333334</v>
      </c>
      <c r="C183" s="41">
        <v>1.2782505627821905E-3</v>
      </c>
      <c r="D183" s="41">
        <f t="shared" si="7"/>
        <v>1.0012782505627822</v>
      </c>
      <c r="E183" s="41">
        <f t="shared" si="8"/>
        <v>1.0154420558574604</v>
      </c>
    </row>
    <row r="184" spans="2:5" x14ac:dyDescent="0.25">
      <c r="B184" s="41">
        <v>15.166666666666666</v>
      </c>
      <c r="C184" s="41">
        <v>1.2783286795203797E-3</v>
      </c>
      <c r="D184" s="41">
        <f t="shared" si="7"/>
        <v>1.0012783286795204</v>
      </c>
      <c r="E184" s="41">
        <f t="shared" si="8"/>
        <v>1.0154430116194397</v>
      </c>
    </row>
    <row r="185" spans="2:5" x14ac:dyDescent="0.25">
      <c r="B185" s="41">
        <v>15.25</v>
      </c>
      <c r="C185" s="41">
        <v>1.2784067205930949E-3</v>
      </c>
      <c r="D185" s="41">
        <f t="shared" si="7"/>
        <v>1.0012784067205931</v>
      </c>
      <c r="E185" s="41">
        <f t="shared" si="8"/>
        <v>1.0154439664531902</v>
      </c>
    </row>
    <row r="186" spans="2:5" x14ac:dyDescent="0.25">
      <c r="B186" s="41">
        <v>15.333333333333334</v>
      </c>
      <c r="C186" s="41">
        <v>1.2784846861266796E-3</v>
      </c>
      <c r="D186" s="41">
        <f t="shared" si="7"/>
        <v>1.0012784846861267</v>
      </c>
      <c r="E186" s="41">
        <f t="shared" si="8"/>
        <v>1.0154449203602118</v>
      </c>
    </row>
    <row r="187" spans="2:5" x14ac:dyDescent="0.25">
      <c r="B187" s="41">
        <v>15.416666666666666</v>
      </c>
      <c r="C187" s="41">
        <v>1.2785625762370412E-3</v>
      </c>
      <c r="D187" s="41">
        <f t="shared" si="7"/>
        <v>1.001278562576237</v>
      </c>
      <c r="E187" s="41">
        <f t="shared" si="8"/>
        <v>1.015445873341998</v>
      </c>
    </row>
    <row r="188" spans="2:5" x14ac:dyDescent="0.25">
      <c r="B188" s="41">
        <v>15.5</v>
      </c>
      <c r="C188" s="41">
        <v>1.2786403910534094E-3</v>
      </c>
      <c r="D188" s="41">
        <f t="shared" si="7"/>
        <v>1.0012786403910534</v>
      </c>
      <c r="E188" s="41">
        <f t="shared" si="8"/>
        <v>1.0154468254000533</v>
      </c>
    </row>
    <row r="189" spans="2:5" x14ac:dyDescent="0.25">
      <c r="B189" s="41">
        <v>15.583333333333334</v>
      </c>
      <c r="C189" s="41">
        <v>1.278718130693246E-3</v>
      </c>
      <c r="D189" s="41">
        <f t="shared" si="7"/>
        <v>1.0012787181306932</v>
      </c>
      <c r="E189" s="41">
        <f t="shared" si="8"/>
        <v>1.0154477765358634</v>
      </c>
    </row>
    <row r="190" spans="2:5" x14ac:dyDescent="0.25">
      <c r="B190" s="41">
        <v>15.666666666666666</v>
      </c>
      <c r="C190" s="41">
        <v>1.2787957952753448E-3</v>
      </c>
      <c r="D190" s="41">
        <f t="shared" si="7"/>
        <v>1.0012787957952753</v>
      </c>
      <c r="E190" s="41">
        <f t="shared" si="8"/>
        <v>1.015448726750916</v>
      </c>
    </row>
    <row r="191" spans="2:5" x14ac:dyDescent="0.25">
      <c r="B191" s="41">
        <v>15.75</v>
      </c>
      <c r="C191" s="41">
        <v>1.2788733849256051E-3</v>
      </c>
      <c r="D191" s="41">
        <f t="shared" si="7"/>
        <v>1.0012788733849256</v>
      </c>
      <c r="E191" s="41">
        <f t="shared" si="8"/>
        <v>1.0154496760467016</v>
      </c>
    </row>
    <row r="192" spans="2:5" x14ac:dyDescent="0.25">
      <c r="B192" s="41">
        <v>15.833333333333334</v>
      </c>
      <c r="C192" s="41">
        <v>1.2789508997550492E-3</v>
      </c>
      <c r="D192" s="41">
        <f t="shared" si="7"/>
        <v>1.001278950899755</v>
      </c>
      <c r="E192" s="41">
        <f t="shared" si="8"/>
        <v>1.0154506244246919</v>
      </c>
    </row>
    <row r="193" spans="2:5" x14ac:dyDescent="0.25">
      <c r="B193" s="41">
        <v>15.916666666666666</v>
      </c>
      <c r="C193" s="41">
        <v>1.2790283398960156E-3</v>
      </c>
      <c r="D193" s="41">
        <f t="shared" si="7"/>
        <v>1.001279028339896</v>
      </c>
      <c r="E193" s="41">
        <f t="shared" si="8"/>
        <v>1.0154515718863766</v>
      </c>
    </row>
    <row r="194" spans="2:5" x14ac:dyDescent="0.25">
      <c r="B194" s="41">
        <v>16</v>
      </c>
      <c r="C194" s="41">
        <v>1.2791057054621913E-3</v>
      </c>
      <c r="D194" s="41">
        <f t="shared" si="7"/>
        <v>1.0012791057054622</v>
      </c>
      <c r="E194" s="41">
        <f t="shared" si="8"/>
        <v>1.015452518433225</v>
      </c>
    </row>
    <row r="195" spans="2:5" x14ac:dyDescent="0.25">
      <c r="B195" s="41">
        <v>16.083333333333332</v>
      </c>
      <c r="C195" s="41">
        <v>1.2791829965705936E-3</v>
      </c>
      <c r="D195" s="41">
        <f t="shared" si="7"/>
        <v>1.0012791829965706</v>
      </c>
      <c r="E195" s="41">
        <f t="shared" si="8"/>
        <v>1.0154534640667066</v>
      </c>
    </row>
    <row r="196" spans="2:5" x14ac:dyDescent="0.25">
      <c r="B196" s="41">
        <v>16.166666666666668</v>
      </c>
      <c r="C196" s="41">
        <v>1.2792602133433473E-3</v>
      </c>
      <c r="D196" s="41">
        <f t="shared" ref="D196:D230" si="9">1+C196</f>
        <v>1.0012792602133433</v>
      </c>
      <c r="E196" s="41">
        <f t="shared" si="8"/>
        <v>1.0154544087882897</v>
      </c>
    </row>
    <row r="197" spans="2:5" x14ac:dyDescent="0.25">
      <c r="B197" s="41">
        <v>16.25</v>
      </c>
      <c r="C197" s="41">
        <v>1.279337355904353E-3</v>
      </c>
      <c r="D197" s="41">
        <f t="shared" si="9"/>
        <v>1.0012793373559044</v>
      </c>
      <c r="E197" s="41">
        <f t="shared" si="8"/>
        <v>1.0154553525994452</v>
      </c>
    </row>
    <row r="198" spans="2:5" x14ac:dyDescent="0.25">
      <c r="B198" s="41">
        <v>16.333333333333332</v>
      </c>
      <c r="C198" s="41">
        <v>1.2794144243619687E-3</v>
      </c>
      <c r="D198" s="41">
        <f t="shared" si="9"/>
        <v>1.001279414424362</v>
      </c>
      <c r="E198" s="41">
        <f t="shared" si="8"/>
        <v>1.0154562955016266</v>
      </c>
    </row>
    <row r="199" spans="2:5" x14ac:dyDescent="0.25">
      <c r="B199" s="41">
        <v>16.416666666666668</v>
      </c>
      <c r="C199" s="41">
        <v>1.2794914188436479E-3</v>
      </c>
      <c r="D199" s="41">
        <f t="shared" si="9"/>
        <v>1.0012794914188436</v>
      </c>
      <c r="E199" s="41">
        <f t="shared" si="8"/>
        <v>1.0154572374962998</v>
      </c>
    </row>
    <row r="200" spans="2:5" x14ac:dyDescent="0.25">
      <c r="B200" s="41">
        <v>16.5</v>
      </c>
      <c r="C200" s="41">
        <v>1.2795683394661861E-3</v>
      </c>
      <c r="D200" s="41">
        <f t="shared" si="9"/>
        <v>1.0012795683394662</v>
      </c>
      <c r="E200" s="41">
        <f t="shared" si="8"/>
        <v>1.0154581785849175</v>
      </c>
    </row>
    <row r="201" spans="2:5" x14ac:dyDescent="0.25">
      <c r="B201" s="41">
        <v>16.583333333333332</v>
      </c>
      <c r="C201" s="41">
        <v>1.2796451863423819E-3</v>
      </c>
      <c r="D201" s="41">
        <f t="shared" si="9"/>
        <v>1.0012796451863424</v>
      </c>
      <c r="E201" s="41">
        <f t="shared" si="8"/>
        <v>1.0154591187689277</v>
      </c>
    </row>
    <row r="202" spans="2:5" x14ac:dyDescent="0.25">
      <c r="B202" s="41">
        <v>16.666666666666668</v>
      </c>
      <c r="C202" s="41">
        <v>1.2797219595943599E-3</v>
      </c>
      <c r="D202" s="41">
        <f t="shared" si="9"/>
        <v>1.0012797219595944</v>
      </c>
      <c r="E202" s="41">
        <f t="shared" si="8"/>
        <v>1.0154600580497835</v>
      </c>
    </row>
    <row r="203" spans="2:5" x14ac:dyDescent="0.25">
      <c r="B203" s="41">
        <v>16.75</v>
      </c>
      <c r="C203" s="41">
        <v>1.2797986593420241E-3</v>
      </c>
      <c r="D203" s="41">
        <f t="shared" si="9"/>
        <v>1.001279798659342</v>
      </c>
      <c r="E203" s="41">
        <f t="shared" si="8"/>
        <v>1.0154609964289274</v>
      </c>
    </row>
    <row r="204" spans="2:5" x14ac:dyDescent="0.25">
      <c r="B204" s="41">
        <v>16.833333333333332</v>
      </c>
      <c r="C204" s="41">
        <v>1.2798752856943985E-3</v>
      </c>
      <c r="D204" s="41">
        <f t="shared" si="9"/>
        <v>1.0012798752856944</v>
      </c>
      <c r="E204" s="41">
        <f t="shared" si="8"/>
        <v>1.015461933907805</v>
      </c>
    </row>
    <row r="205" spans="2:5" x14ac:dyDescent="0.25">
      <c r="B205" s="41">
        <v>16.916666666666668</v>
      </c>
      <c r="C205" s="41">
        <v>1.2799518387776043E-3</v>
      </c>
      <c r="D205" s="41">
        <f t="shared" si="9"/>
        <v>1.0012799518387776</v>
      </c>
      <c r="E205" s="41">
        <f t="shared" si="8"/>
        <v>1.015462870487853</v>
      </c>
    </row>
    <row r="206" spans="2:5" x14ac:dyDescent="0.25">
      <c r="B206" s="41">
        <v>17</v>
      </c>
      <c r="C206" s="41">
        <v>1.2800283187035522E-3</v>
      </c>
      <c r="D206" s="41">
        <f t="shared" si="9"/>
        <v>1.0012800283187036</v>
      </c>
      <c r="E206" s="41">
        <f t="shared" si="8"/>
        <v>1.0154638061705064</v>
      </c>
    </row>
    <row r="207" spans="2:5" x14ac:dyDescent="0.25">
      <c r="B207" s="41">
        <v>17.083333333333332</v>
      </c>
      <c r="C207" s="41">
        <v>1.2801047255874831E-3</v>
      </c>
      <c r="D207" s="41">
        <f t="shared" si="9"/>
        <v>1.0012801047255875</v>
      </c>
      <c r="E207" s="41">
        <f t="shared" ref="E207:E230" si="10">PRODUCT(D196:D207)</f>
        <v>1.0154647409571989</v>
      </c>
    </row>
    <row r="208" spans="2:5" x14ac:dyDescent="0.25">
      <c r="B208" s="41">
        <v>17.166666666666668</v>
      </c>
      <c r="C208" s="41">
        <v>1.280181059547969E-3</v>
      </c>
      <c r="D208" s="41">
        <f t="shared" si="9"/>
        <v>1.001280181059548</v>
      </c>
      <c r="E208" s="41">
        <f t="shared" si="10"/>
        <v>1.0154656748493602</v>
      </c>
    </row>
    <row r="209" spans="2:5" x14ac:dyDescent="0.25">
      <c r="B209" s="41">
        <v>17.25</v>
      </c>
      <c r="C209" s="41">
        <v>1.2802573207006951E-3</v>
      </c>
      <c r="D209" s="41">
        <f t="shared" si="9"/>
        <v>1.0012802573207007</v>
      </c>
      <c r="E209" s="41">
        <f t="shared" si="10"/>
        <v>1.0154666078484127</v>
      </c>
    </row>
    <row r="210" spans="2:5" x14ac:dyDescent="0.25">
      <c r="B210" s="41">
        <v>17.333333333333332</v>
      </c>
      <c r="C210" s="41">
        <v>1.2803335091611245E-3</v>
      </c>
      <c r="D210" s="41">
        <f t="shared" si="9"/>
        <v>1.0012803335091611</v>
      </c>
      <c r="E210" s="41">
        <f t="shared" si="10"/>
        <v>1.0154675399557842</v>
      </c>
    </row>
    <row r="211" spans="2:5" x14ac:dyDescent="0.25">
      <c r="B211" s="41">
        <v>17.416666666666668</v>
      </c>
      <c r="C211" s="41">
        <v>1.2804096250433883E-3</v>
      </c>
      <c r="D211" s="41">
        <f t="shared" si="9"/>
        <v>1.0012804096250434</v>
      </c>
      <c r="E211" s="41">
        <f t="shared" si="10"/>
        <v>1.0154684711728907</v>
      </c>
    </row>
    <row r="212" spans="2:5" x14ac:dyDescent="0.25">
      <c r="B212" s="41">
        <v>17.5</v>
      </c>
      <c r="C212" s="41">
        <v>1.2804856684678345E-3</v>
      </c>
      <c r="D212" s="41">
        <f t="shared" si="9"/>
        <v>1.0012804856684678</v>
      </c>
      <c r="E212" s="41">
        <f t="shared" si="10"/>
        <v>1.0154694015011509</v>
      </c>
    </row>
    <row r="213" spans="2:5" x14ac:dyDescent="0.25">
      <c r="B213" s="41">
        <v>17.583333333333332</v>
      </c>
      <c r="C213" s="41">
        <v>1.2805616395410446E-3</v>
      </c>
      <c r="D213" s="41">
        <f t="shared" si="9"/>
        <v>1.001280561639541</v>
      </c>
      <c r="E213" s="41">
        <f t="shared" si="10"/>
        <v>1.0154703309419781</v>
      </c>
    </row>
    <row r="214" spans="2:5" x14ac:dyDescent="0.25">
      <c r="B214" s="41">
        <v>17.666666666666668</v>
      </c>
      <c r="C214" s="41">
        <v>1.2806375383840329E-3</v>
      </c>
      <c r="D214" s="41">
        <f t="shared" si="9"/>
        <v>1.001280637538384</v>
      </c>
      <c r="E214" s="41">
        <f t="shared" si="10"/>
        <v>1.0154712594967823</v>
      </c>
    </row>
    <row r="215" spans="2:5" x14ac:dyDescent="0.25">
      <c r="B215" s="41">
        <v>17.75</v>
      </c>
      <c r="C215" s="41">
        <v>1.2807133651080438E-3</v>
      </c>
      <c r="D215" s="41">
        <f t="shared" si="9"/>
        <v>1.001280713365108</v>
      </c>
      <c r="E215" s="41">
        <f t="shared" si="10"/>
        <v>1.0154721871669676</v>
      </c>
    </row>
    <row r="216" spans="2:5" x14ac:dyDescent="0.25">
      <c r="B216" s="41">
        <v>17.833333333333332</v>
      </c>
      <c r="C216" s="41">
        <v>1.2807891198274302E-3</v>
      </c>
      <c r="D216" s="41">
        <f t="shared" si="9"/>
        <v>1.0012807891198274</v>
      </c>
      <c r="E216" s="41">
        <f t="shared" si="10"/>
        <v>1.0154731139539415</v>
      </c>
    </row>
    <row r="217" spans="2:5" x14ac:dyDescent="0.25">
      <c r="B217" s="41">
        <v>17.916666666666668</v>
      </c>
      <c r="C217" s="41">
        <v>1.2808648026609859E-3</v>
      </c>
      <c r="D217" s="41">
        <f t="shared" si="9"/>
        <v>1.001280864802661</v>
      </c>
      <c r="E217" s="41">
        <f t="shared" si="10"/>
        <v>1.0154740398591049</v>
      </c>
    </row>
    <row r="218" spans="2:5" x14ac:dyDescent="0.25">
      <c r="B218" s="41">
        <v>18</v>
      </c>
      <c r="C218" s="41">
        <v>1.280940413713072E-3</v>
      </c>
      <c r="D218" s="41">
        <f t="shared" si="9"/>
        <v>1.0012809404137131</v>
      </c>
      <c r="E218" s="41">
        <f t="shared" si="10"/>
        <v>1.0154749648838515</v>
      </c>
    </row>
    <row r="219" spans="2:5" x14ac:dyDescent="0.25">
      <c r="B219" s="41">
        <v>18.083333333333332</v>
      </c>
      <c r="C219" s="41">
        <v>1.2810159531075893E-3</v>
      </c>
      <c r="D219" s="41">
        <f t="shared" si="9"/>
        <v>1.0012810159531076</v>
      </c>
      <c r="E219" s="41">
        <f t="shared" si="10"/>
        <v>1.0154758890295821</v>
      </c>
    </row>
    <row r="220" spans="2:5" x14ac:dyDescent="0.25">
      <c r="B220" s="41">
        <v>18.166666666666668</v>
      </c>
      <c r="C220" s="41">
        <v>1.2810914209477886E-3</v>
      </c>
      <c r="D220" s="41">
        <f t="shared" si="9"/>
        <v>1.0012810914209478</v>
      </c>
      <c r="E220" s="41">
        <f t="shared" si="10"/>
        <v>1.0154768122976832</v>
      </c>
    </row>
    <row r="221" spans="2:5" x14ac:dyDescent="0.25">
      <c r="B221" s="41">
        <v>18.25</v>
      </c>
      <c r="C221" s="41">
        <v>1.281166817353574E-3</v>
      </c>
      <c r="D221" s="41">
        <f t="shared" si="9"/>
        <v>1.0012811668173536</v>
      </c>
      <c r="E221" s="41">
        <f t="shared" si="10"/>
        <v>1.0154777346895463</v>
      </c>
    </row>
    <row r="222" spans="2:5" x14ac:dyDescent="0.25">
      <c r="B222" s="41">
        <v>18.333333333333332</v>
      </c>
      <c r="C222" s="41">
        <v>1.2812421424357456E-3</v>
      </c>
      <c r="D222" s="41">
        <f t="shared" si="9"/>
        <v>1.0012812421424357</v>
      </c>
      <c r="E222" s="41">
        <f t="shared" si="10"/>
        <v>1.0154786562065565</v>
      </c>
    </row>
    <row r="223" spans="2:5" x14ac:dyDescent="0.25">
      <c r="B223" s="41">
        <v>18.416666666666668</v>
      </c>
      <c r="C223" s="41">
        <v>1.2813173963044378E-3</v>
      </c>
      <c r="D223" s="41">
        <f t="shared" si="9"/>
        <v>1.0012813173963044</v>
      </c>
      <c r="E223" s="41">
        <f t="shared" si="10"/>
        <v>1.0154795768500964</v>
      </c>
    </row>
    <row r="224" spans="2:5" x14ac:dyDescent="0.25">
      <c r="B224" s="41">
        <v>18.5</v>
      </c>
      <c r="C224" s="41">
        <v>1.2813925790735592E-3</v>
      </c>
      <c r="D224" s="41">
        <f t="shared" si="9"/>
        <v>1.0012813925790736</v>
      </c>
      <c r="E224" s="41">
        <f t="shared" si="10"/>
        <v>1.0154804966215398</v>
      </c>
    </row>
    <row r="225" spans="2:5" x14ac:dyDescent="0.25">
      <c r="B225" s="41">
        <v>18.583333333333332</v>
      </c>
      <c r="C225" s="41">
        <v>1.281467690857685E-3</v>
      </c>
      <c r="D225" s="41">
        <f t="shared" si="9"/>
        <v>1.0012814676908577</v>
      </c>
      <c r="E225" s="41">
        <f t="shared" si="10"/>
        <v>1.0154814155222724</v>
      </c>
    </row>
    <row r="226" spans="2:5" x14ac:dyDescent="0.25">
      <c r="B226" s="41">
        <v>18.666666666666668</v>
      </c>
      <c r="C226" s="41">
        <v>1.281542731760732E-3</v>
      </c>
      <c r="D226" s="41">
        <f t="shared" si="9"/>
        <v>1.0012815427317607</v>
      </c>
      <c r="E226" s="41">
        <f t="shared" si="10"/>
        <v>1.0154823335536585</v>
      </c>
    </row>
    <row r="227" spans="2:5" x14ac:dyDescent="0.25">
      <c r="B227" s="41">
        <v>18.75</v>
      </c>
      <c r="C227" s="41">
        <v>1.2816177019050468E-3</v>
      </c>
      <c r="D227" s="41">
        <f t="shared" si="9"/>
        <v>1.001281617701905</v>
      </c>
      <c r="E227" s="41">
        <f t="shared" si="10"/>
        <v>1.0154832507170757</v>
      </c>
    </row>
    <row r="228" spans="2:5" x14ac:dyDescent="0.25">
      <c r="B228" s="41">
        <v>18.833333333333332</v>
      </c>
      <c r="C228" s="41">
        <v>1.2816926013905494E-3</v>
      </c>
      <c r="D228" s="41">
        <f t="shared" si="9"/>
        <v>1.0012816926013905</v>
      </c>
      <c r="E228" s="41">
        <f t="shared" si="10"/>
        <v>1.0154841670138872</v>
      </c>
    </row>
    <row r="229" spans="2:5" x14ac:dyDescent="0.25">
      <c r="B229" s="41">
        <v>18.916666666666668</v>
      </c>
      <c r="C229" s="41">
        <v>1.2817674303338134E-3</v>
      </c>
      <c r="D229" s="41">
        <f t="shared" si="9"/>
        <v>1.0012817674303338</v>
      </c>
      <c r="E229" s="41">
        <f t="shared" si="10"/>
        <v>1.0154850824454538</v>
      </c>
    </row>
    <row r="230" spans="2:5" x14ac:dyDescent="0.25">
      <c r="B230" s="41">
        <v>19</v>
      </c>
      <c r="C230" s="41">
        <v>1.2818421888498577E-3</v>
      </c>
      <c r="D230" s="41">
        <f t="shared" si="9"/>
        <v>1.0012818421888499</v>
      </c>
      <c r="E230" s="41">
        <f t="shared" si="10"/>
        <v>1.0154859970131462</v>
      </c>
    </row>
  </sheetData>
  <mergeCells count="1">
    <mergeCell ref="K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>http://devisabella/cases/GES/Dokumenter/GES_GetOrganizeddokument.xsn</xsnLocation>
  <cached>False</cached>
  <openByDefault>True</openByDefault>
  <xsnScope>http://devisabella/cases/GES/Definition/Dokumenter</xsnScope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rkul_x00e6_retype xmlns="9DA7892D-B06B-4352-8B91-781A7BDA57AC">Ikke en information</Cirkul_x00e6_retype>
    <Procesord xmlns="9DA7892D-B06B-4352-8B91-781A7BDA57AC">Andet</Procesord>
    <OldDocID xmlns="9DA7892D-B06B-4352-8B91-781A7BDA57AC" xsi:nil="true"/>
    <TaxCatchAll xmlns="fa223768-a66b-41fd-bd09-58758383dc08">
      <Value>97</Value>
      <Value>96</Value>
      <Value>95</Value>
    </TaxCatchAll>
    <Dokument_x0020_type xmlns="9DA7892D-B06B-4352-8B91-781A7BDA57AC">Udgående</Dokument_x0020_type>
    <c3ccde630d2f46bf94589b3208a8bd7f xmlns="9DA7892D-B06B-4352-8B91-781A7BDA57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RISIKO</TermName>
          <TermId xmlns="http://schemas.microsoft.com/office/infopath/2007/PartnerControls">58fe736a-8dd6-4b77-b881-782e494ae830</TermId>
        </TermInfo>
        <TermInfo xmlns="http://schemas.microsoft.com/office/infopath/2007/PartnerControls">
          <TermName xmlns="http://schemas.microsoft.com/office/infopath/2007/PartnerControls">PROGNOSE</TermName>
          <TermId xmlns="http://schemas.microsoft.com/office/infopath/2007/PartnerControls">db1ab96b-7a22-4269-8187-16c58399d38c</TermId>
        </TermInfo>
        <TermInfo xmlns="http://schemas.microsoft.com/office/infopath/2007/PartnerControls">
          <TermName xmlns="http://schemas.microsoft.com/office/infopath/2007/PartnerControls">MARKEDSRENTEPRODUKT</TermName>
          <TermId xmlns="http://schemas.microsoft.com/office/infopath/2007/PartnerControls">bad6a6e6-be1e-4163-b0da-0e473976d248</TermId>
        </TermInfo>
      </Terms>
    </c3ccde630d2f46bf94589b3208a8bd7f>
    <Classification xmlns="9DA7892D-B06B-4352-8B91-781A7BDA57AC">Offentlig</Classification>
    <Ansvarlig xmlns="9DA7892D-B06B-4352-8B91-781A7BDA57AC">
      <UserInfo>
        <DisplayName>Kasper Andersen</DisplayName>
        <AccountId>47</AccountId>
        <AccountType/>
      </UserInfo>
    </Ansvarlig>
    <Dokumentdato xmlns="9DA7892D-B06B-4352-8B91-781A7BDA57AC">2018-01-29T23:00:00+00:00</Dokumentdato>
    <Afsender xmlns="9DA7892D-B06B-4352-8B91-781A7BDA57AC">
      <UserInfo>
        <DisplayName/>
        <AccountId xsi:nil="true"/>
        <AccountType/>
      </UserInfo>
    </Afsender>
    <Bem_x00e6_rkninger xmlns="9DA7892D-B06B-4352-8B91-781A7BDA57AC" xsi:nil="true"/>
    <MigreretDokument xmlns="9DA7892D-B06B-4352-8B91-781A7BDA57AC">false</MigreretDokument>
    <Resume xmlns="9DA7892D-B06B-4352-8B91-781A7BDA57AC" xsi:nil="true"/>
    <Publiceringsdato xmlns="9DA7892D-B06B-4352-8B91-781A7BDA57AC" xsi:nil="true"/>
    <Cirkul_x00e6_renummer xmlns="9DA7892D-B06B-4352-8B91-781A7BDA57AC" xsi:nil="true"/>
    <KCSagsID xmlns="9DA7892D-B06B-4352-8B91-781A7BDA57AC" xsi:nil="true"/>
    <DocID xmlns="http://schemas.microsoft.com/sharepoint/v3">372992</DocID>
    <LocalAttachment xmlns="http://schemas.microsoft.com/sharepoint/v3">true</LocalAttachment>
    <RegistrationDate xmlns="http://schemas.microsoft.com/sharepoint/v3" xsi:nil="true"/>
    <CaseRecordNumber xmlns="http://schemas.microsoft.com/sharepoint/v3">0</CaseRecordNumber>
    <CaseID xmlns="http://schemas.microsoft.com/sharepoint/v3">GES-2017-00173</CaseID>
    <Related xmlns="http://schemas.microsoft.com/sharepoint/v3">false</Related>
    <Finalized xmlns="http://schemas.microsoft.com/sharepoint/v3">false</Finalized>
    <CCMVisualId xmlns="http://schemas.microsoft.com/sharepoint/v3">GES-2017-00173</CCMVisualId>
    <CCMSystemID xmlns="http://schemas.microsoft.com/sharepoint/v3">a6110ba3-8652-4bfa-b896-1832244e4f67</CCMSystemID>
    <CCMTemplateID xmlns="http://schemas.microsoft.com/sharepoint/v3">0</CCMTemplat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27A21B8EEB0C94488DA685B88B67BF72" ma:contentTypeVersion="1" ma:contentTypeDescription="GetOrganized dokument" ma:contentTypeScope="" ma:versionID="13eafc16ba2f2e1ebffff06f0fa5e39c">
  <xsd:schema xmlns:xsd="http://www.w3.org/2001/XMLSchema" xmlns:xs="http://www.w3.org/2001/XMLSchema" xmlns:p="http://schemas.microsoft.com/office/2006/metadata/properties" xmlns:ns1="http://schemas.microsoft.com/sharepoint/v3" xmlns:ns2="9DA7892D-B06B-4352-8B91-781A7BDA57AC" xmlns:ns3="fa223768-a66b-41fd-bd09-58758383dc08" targetNamespace="http://schemas.microsoft.com/office/2006/metadata/properties" ma:root="true" ma:fieldsID="a3bf68e4d39259d4492912b5fcb0af24" ns1:_="" ns2:_="" ns3:_="">
    <xsd:import namespace="http://schemas.microsoft.com/sharepoint/v3"/>
    <xsd:import namespace="9DA7892D-B06B-4352-8B91-781A7BDA57AC"/>
    <xsd:import namespace="fa223768-a66b-41fd-bd09-58758383dc08"/>
    <xsd:element name="properties">
      <xsd:complexType>
        <xsd:sequence>
          <xsd:element name="documentManagement">
            <xsd:complexType>
              <xsd:all>
                <xsd:element ref="ns2:Classification" minOccurs="0"/>
                <xsd:element ref="ns2:Ansvarlig"/>
                <xsd:element ref="ns2:Afsender" minOccurs="0"/>
                <xsd:element ref="ns2:Resume" minOccurs="0"/>
                <xsd:element ref="ns2:Bem_x00e6_rkninger" minOccurs="0"/>
                <xsd:element ref="ns2:Dokumentdato" minOccurs="0"/>
                <xsd:element ref="ns2:Dokument_x0020_type" minOccurs="0"/>
                <xsd:element ref="ns2:Procesord" minOccurs="0"/>
                <xsd:element ref="ns2:Cirkul_x00e6_renummer" minOccurs="0"/>
                <xsd:element ref="ns2:Cirkul_x00e6_retype" minOccurs="0"/>
                <xsd:element ref="ns2:OldDocID" minOccurs="0"/>
                <xsd:element ref="ns2:MigreretDokument" minOccurs="0"/>
                <xsd:element ref="ns2:KCSagsID" minOccurs="0"/>
                <xsd:element ref="ns2:Publiceringsdato" minOccurs="0"/>
                <xsd:element ref="ns1:CaseID" minOccurs="0"/>
                <xsd:element ref="ns1:CCMVisual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c3ccde630d2f46bf94589b3208a8bd7f" minOccurs="0"/>
                <xsd:element ref="ns3:TaxCatchAll" minOccurs="0"/>
                <xsd:element ref="ns2:Er_x0020_publicer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24" nillable="true" ma:displayName="Sags ID" ma:default="Tildeler" ma:internalName="CaseID" ma:readOnly="true">
      <xsd:simpleType>
        <xsd:restriction base="dms:Text"/>
      </xsd:simpleType>
    </xsd:element>
    <xsd:element name="CCMVisualId" ma:index="25" nillable="true" ma:displayName="Sags ID" ma:default="Tildeler" ma:internalName="CCMVisualId" ma:readOnly="true">
      <xsd:simpleType>
        <xsd:restriction base="dms:Text"/>
      </xsd:simpleType>
    </xsd:element>
    <xsd:element name="DocID" ma:index="26" nillable="true" ma:displayName="Dok ID" ma:default="Tildeler" ma:internalName="DocID" ma:readOnly="true">
      <xsd:simpleType>
        <xsd:restriction base="dms:Text"/>
      </xsd:simpleType>
    </xsd:element>
    <xsd:element name="Finalized" ma:index="27" nillable="true" ma:displayName="Endeligt" ma:default="False" ma:internalName="Finalized" ma:readOnly="true">
      <xsd:simpleType>
        <xsd:restriction base="dms:Boolean"/>
      </xsd:simpleType>
    </xsd:element>
    <xsd:element name="Related" ma:index="28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9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30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31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2" nillable="true" ma:displayName="Skabelonnavn" ma:internalName="CCMTemplateName" ma:readOnly="true">
      <xsd:simpleType>
        <xsd:restriction base="dms:Text"/>
      </xsd:simpleType>
    </xsd:element>
    <xsd:element name="CCMTemplateVersion" ma:index="33" nillable="true" ma:displayName="Skabelonversion" ma:internalName="CCMTemplateVersion" ma:readOnly="true">
      <xsd:simpleType>
        <xsd:restriction base="dms:Text"/>
      </xsd:simpleType>
    </xsd:element>
    <xsd:element name="CCMTemplateID" ma:index="34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5" nillable="true" ma:displayName="CCMSystemID" ma:hidden="true" ma:internalName="CCMSystemID" ma:readOnly="true">
      <xsd:simpleType>
        <xsd:restriction base="dms:Text"/>
      </xsd:simpleType>
    </xsd:element>
    <xsd:element name="WasEncrypted" ma:index="36" nillable="true" ma:displayName="Krypteret" ma:default="False" ma:internalName="WasEncrypted" ma:readOnly="true">
      <xsd:simpleType>
        <xsd:restriction base="dms:Boolean"/>
      </xsd:simpleType>
    </xsd:element>
    <xsd:element name="WasSigned" ma:index="37" nillable="true" ma:displayName="Signeret" ma:default="False" ma:internalName="WasSigned" ma:readOnly="true">
      <xsd:simpleType>
        <xsd:restriction base="dms:Boolean"/>
      </xsd:simpleType>
    </xsd:element>
    <xsd:element name="MailHasAttachments" ma:index="38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9" nillable="true" ma:displayName="Samtale" ma:internalName="CCMConvers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7892D-B06B-4352-8B91-781A7BDA57AC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Klassifikation" ma:default="Offentlig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Ansvarlig" ma:index="3" ma:displayName="Ansvarlig" ma:default="47;#Kasper Andersen" ma:list="UserInfo" ma:SharePointGroup="0" ma:internalName="Ansvarl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fsender" ma:index="4" nillable="true" ma:displayName="Afsender/Modtager" ma:list="UserInfo" ma:SearchPeopleOnly="false" ma:SharePointGroup="0" ma:internalName="Afsend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ume" ma:index="5" nillable="true" ma:displayName="Resume" ma:internalName="Resume">
      <xsd:simpleType>
        <xsd:restriction base="dms:Note"/>
      </xsd:simpleType>
    </xsd:element>
    <xsd:element name="Bem_x00e6_rkninger" ma:index="6" nillable="true" ma:displayName="Bemærkninger" ma:internalName="Bem_x00e6_rkninger">
      <xsd:simpleType>
        <xsd:restriction base="dms:Note"/>
      </xsd:simpleType>
    </xsd:element>
    <xsd:element name="Dokumentdato" ma:index="7" nillable="true" ma:displayName="Dokumentdato" ma:default="[today]" ma:format="DateOnly" ma:internalName="Dokumentdato">
      <xsd:simpleType>
        <xsd:restriction base="dms:DateTime"/>
      </xsd:simpleType>
    </xsd:element>
    <xsd:element name="Dokument_x0020_type" ma:index="8" nillable="true" ma:displayName="Dokumentkategori" ma:default="Udgående" ma:format="Dropdown" ma:internalName="Dokument_x0020_type">
      <xsd:simpleType>
        <xsd:restriction base="dms:Choice">
          <xsd:enumeration value="Udgående"/>
          <xsd:enumeration value="Indgående"/>
          <xsd:enumeration value="Internt"/>
        </xsd:restriction>
      </xsd:simpleType>
    </xsd:element>
    <xsd:element name="Procesord" ma:index="9" nillable="true" ma:displayName="Dokumenttype" ma:default="Andet" ma:format="Dropdown" ma:internalName="Procesord">
      <xsd:simpleType>
        <xsd:restriction base="dms:Choice">
          <xsd:enumeration value="Afgørelse/dom/kendelse"/>
          <xsd:enumeration value="Aftale/kontrakt"/>
          <xsd:enumeration value="Ansøgning"/>
          <xsd:enumeration value="Bekendtgørelsesdokument"/>
          <xsd:enumeration value="Budget"/>
          <xsd:enumeration value="Cirkulære"/>
          <xsd:enumeration value="Dagsorden"/>
          <xsd:enumeration value="Debatindlæg"/>
          <xsd:enumeration value="Direktivdokument"/>
          <xsd:enumeration value="Faktura/regning"/>
          <xsd:enumeration value="Foredrag"/>
          <xsd:enumeration value="Høringssvar"/>
          <xsd:enumeration value="Kommissorium"/>
          <xsd:enumeration value="Lovdokument"/>
          <xsd:enumeration value="Medlemsinformation"/>
          <xsd:enumeration value="Nyhed"/>
          <xsd:enumeration value="Projektbeskrivelse"/>
          <xsd:enumeration value="Rapport"/>
          <xsd:enumeration value="Referat"/>
          <xsd:enumeration value="Responsum"/>
          <xsd:enumeration value="Talepapir"/>
          <xsd:enumeration value="Vejledning"/>
          <xsd:enumeration value="Årsrapport/regnskab"/>
          <xsd:enumeration value="Andet"/>
        </xsd:restriction>
      </xsd:simpleType>
    </xsd:element>
    <xsd:element name="Cirkul_x00e6_renummer" ma:index="11" nillable="true" ma:displayName="Informationsnummer" ma:internalName="Cirkul_x00e6_renummer">
      <xsd:simpleType>
        <xsd:restriction base="dms:Text">
          <xsd:maxLength value="255"/>
        </xsd:restriction>
      </xsd:simpleType>
    </xsd:element>
    <xsd:element name="Cirkul_x00e6_retype" ma:index="12" nillable="true" ma:displayName="Informationstype" ma:default="Ikke en information" ma:format="Dropdown" ma:internalName="Cirkul_x00e6_retype">
      <xsd:simpleType>
        <xsd:restriction base="dms:Choice">
          <xsd:enumeration value="Ikke en information"/>
          <xsd:enumeration value="Skade information"/>
          <xsd:enumeration value="F&amp;P information"/>
          <xsd:enumeration value="Motor information"/>
          <xsd:enumeration value="Sø information"/>
          <xsd:enumeration value="DFIM information"/>
          <xsd:enumeration value="FAH information"/>
          <xsd:enumeration value="Pant information"/>
          <xsd:enumeration value="Redning information"/>
          <xsd:enumeration value="LP information"/>
          <xsd:enumeration value="Bestyrelsen"/>
        </xsd:restriction>
      </xsd:simpleType>
    </xsd:element>
    <xsd:element name="OldDocID" ma:index="14" nillable="true" ma:displayName="Gammelt Dokument ID" ma:internalName="OldDocID">
      <xsd:simpleType>
        <xsd:restriction base="dms:Text">
          <xsd:maxLength value="255"/>
        </xsd:restriction>
      </xsd:simpleType>
    </xsd:element>
    <xsd:element name="MigreretDokument" ma:index="15" nillable="true" ma:displayName="Migreret Dokument" ma:default="0" ma:internalName="MigreretDokument">
      <xsd:simpleType>
        <xsd:restriction base="dms:Boolean"/>
      </xsd:simpleType>
    </xsd:element>
    <xsd:element name="KCSagsID" ma:index="16" nillable="true" ma:displayName="KCSagsID" ma:internalName="KCSagsID">
      <xsd:simpleType>
        <xsd:restriction base="dms:Text"/>
      </xsd:simpleType>
    </xsd:element>
    <xsd:element name="Publiceringsdato" ma:index="17" nillable="true" ma:displayName="Publiceringsdato" ma:format="DateTime" ma:internalName="Publiceringsdato">
      <xsd:simpleType>
        <xsd:restriction base="dms:DateTime"/>
      </xsd:simpleType>
    </xsd:element>
    <xsd:element name="c3ccde630d2f46bf94589b3208a8bd7f" ma:index="41" nillable="true" ma:taxonomy="true" ma:internalName="c3ccde630d2f46bf94589b3208a8bd7f" ma:taxonomyFieldName="S_x00f8_geord" ma:displayName="Søgeord" ma:default="95;#RISIKO|58fe736a-8dd6-4b77-b881-782e494ae830;#96;#PROGNOSE|db1ab96b-7a22-4269-8187-16c58399d38c;#97;#MARKEDSRENTEPRODUKT|bad6a6e6-be1e-4163-b0da-0e473976d248" ma:fieldId="{c3ccde63-0d2f-46bf-9458-9b3208a8bd7f}" ma:taxonomyMulti="true" ma:sspId="3cfcbf72-5f5f-44aa-b068-986cc59421ad" ma:termSetId="d89dc692-220b-472a-b5ae-b3693bfdd0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_x0020_publiceret" ma:index="43" nillable="true" ma:displayName="Er publiceret" ma:internalName="Er_x0020_publiceret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23768-a66b-41fd-bd09-58758383dc08" elementFormDefault="qualified">
    <xsd:import namespace="http://schemas.microsoft.com/office/2006/documentManagement/types"/>
    <xsd:import namespace="http://schemas.microsoft.com/office/infopath/2007/PartnerControls"/>
    <xsd:element name="TaxCatchAll" ma:index="42" nillable="true" ma:displayName="Taxonomy Catch All Column" ma:hidden="true" ma:list="{ac0875a3-473b-44aa-8863-a0ed16e92136}" ma:internalName="TaxCatchAll" ma:showField="CatchAllData" ma:web="fa223768-a66b-41fd-bd09-58758383dc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FAD85C-3F79-461E-ACC7-55D102E8153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50F67D24-6C86-4147-87AF-B04D79D7B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5C1CF-EC7C-4AEF-ABAB-81C685594FC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9DA7892D-B06B-4352-8B91-781A7BDA57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a223768-a66b-41fd-bd09-58758383dc0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EF3A3AF-1BCB-4B04-981D-99BFB90D9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A7892D-B06B-4352-8B91-781A7BDA57AC"/>
    <ds:schemaRef ds:uri="fa223768-a66b-41fd-bd09-58758383d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Fraktilafkast Udledning Mdl</vt:lpstr>
      <vt:lpstr>Prognoseberegning mdl skridt</vt:lpstr>
      <vt:lpstr>Fraktilafkast Udledning Årlige </vt:lpstr>
      <vt:lpstr>Prognoseberegning årlige skridt</vt:lpstr>
      <vt:lpstr>Aggregering af mdl. afkast</vt:lpstr>
      <vt:lpstr>Eksempel på fejlagtig aggregeri</vt:lpstr>
    </vt:vector>
  </TitlesOfParts>
  <Company>Danske Bank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1 - Taleksempel på prognoseberegning</dc:title>
  <dc:creator>Magnus Tor Ry Hessler</dc:creator>
  <cp:lastModifiedBy>Kasper Andersen</cp:lastModifiedBy>
  <dcterms:created xsi:type="dcterms:W3CDTF">2017-11-30T09:13:30Z</dcterms:created>
  <dcterms:modified xsi:type="dcterms:W3CDTF">2018-11-28T14:17:26Z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0x010100AC085CFC53BC46CEA2EADE194AD9D4820027A21B8EEB0C94488DA685B88B67BF72</vt:lpwstr>
  </property>
  <property fmtid="{D5CDD505-2E9C-101B-9397-08002B2CF9AE}" pid="3" name="CheckoutUser">
    <vt:lpwstr>47</vt:lpwstr>
  </property>
  <property fmtid="{D5CDD505-2E9C-101B-9397-08002B2CF9AE}" pid="4" name="CCMSystem">
    <vt:lpwstr> </vt:lpwstr>
  </property>
  <property fmtid="{D5CDD505-2E9C-101B-9397-08002B2CF9AE}" pid="5" name="Søgeord">
    <vt:lpwstr>95;#RISIKO|58fe736a-8dd6-4b77-b881-782e494ae830;#96;#PROGNOSE|db1ab96b-7a22-4269-8187-16c58399d38c;#97;#MARKEDSRENTEPRODUKT|bad6a6e6-be1e-4163-b0da-0e473976d248</vt:lpwstr>
  </property>
  <property fmtid="{D5CDD505-2E9C-101B-9397-08002B2CF9AE}" pid="6" name="CCMIsSharedOnOneDrive">
    <vt:bool>false</vt:bool>
  </property>
  <property fmtid="{D5CDD505-2E9C-101B-9397-08002B2CF9AE}" pid="7" name="CCMOneDriveID">
    <vt:lpwstr/>
  </property>
  <property fmtid="{D5CDD505-2E9C-101B-9397-08002B2CF9AE}" pid="8" name="CCMOneDriveOwnerID">
    <vt:lpwstr/>
  </property>
  <property fmtid="{D5CDD505-2E9C-101B-9397-08002B2CF9AE}" pid="9" name="CCMOneDriveItemID">
    <vt:lpwstr/>
  </property>
</Properties>
</file>